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Semily/Shybka u Sauny/02) Veřejná zakázka/12) Výzva veřejné zakázky + rozeslání/"/>
    </mc:Choice>
  </mc:AlternateContent>
  <xr:revisionPtr revIDLastSave="180" documentId="8_{040D2FAE-B278-4D80-ACA7-43A6BC2EBD4C}" xr6:coauthVersionLast="47" xr6:coauthVersionMax="47" xr10:uidLastSave="{8291849F-F214-4574-887C-65051881CB36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SO 03 - Shybka vodovodu U..." sheetId="2" r:id="rId2"/>
    <sheet name="12 - Vedlejší a ostatní n..." sheetId="3" r:id="rId3"/>
  </sheets>
  <definedNames>
    <definedName name="_xlnm._FilterDatabase" localSheetId="2" hidden="1">'12 - Vedlejší a ostatní n...'!$C$120:$K$151</definedName>
    <definedName name="_xlnm._FilterDatabase" localSheetId="1" hidden="1">'SO 03 - Shybka vodovodu U...'!$C$133:$K$525</definedName>
    <definedName name="_xlnm.Print_Titles" localSheetId="2">'12 - Vedlejší a ostatní n...'!$120:$120</definedName>
    <definedName name="_xlnm.Print_Titles" localSheetId="0">'Rekapitulace stavby'!$92:$92</definedName>
    <definedName name="_xlnm.Print_Titles" localSheetId="1">'SO 03 - Shybka vodovodu U...'!$133:$133</definedName>
    <definedName name="_xlnm.Print_Area" localSheetId="2">'12 - Vedlejší a ostatní n...'!$C$4:$J$76,'12 - Vedlejší a ostatní n...'!$C$82:$J$100,'12 - Vedlejší a ostatní n...'!$C$106:$T$151</definedName>
    <definedName name="_xlnm.Print_Area" localSheetId="0">'Rekapitulace stavby'!$D$4:$AO$76,'Rekapitulace stavby'!$C$82:$AQ$98</definedName>
    <definedName name="_xlnm.Print_Area" localSheetId="1">'SO 03 - Shybka vodovodu U...'!$C$4:$J$76,'SO 03 - Shybka vodovodu U...'!$C$82:$J$113,'SO 03 - Shybka vodovodu U...'!$C$119:$T$525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2" i="3" l="1"/>
  <c r="BK142" i="3"/>
  <c r="J140" i="3"/>
  <c r="BK140" i="3"/>
  <c r="J39" i="3"/>
  <c r="J38" i="3"/>
  <c r="AY97" i="1" s="1"/>
  <c r="J37" i="3"/>
  <c r="AX97" i="1" s="1"/>
  <c r="BI147" i="3"/>
  <c r="BH147" i="3"/>
  <c r="BG147" i="3"/>
  <c r="BF147" i="3"/>
  <c r="T147" i="3"/>
  <c r="R147" i="3"/>
  <c r="P147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4" i="3"/>
  <c r="BH124" i="3"/>
  <c r="BG124" i="3"/>
  <c r="BF124" i="3"/>
  <c r="T124" i="3"/>
  <c r="R124" i="3"/>
  <c r="P124" i="3"/>
  <c r="BI123" i="3"/>
  <c r="BH123" i="3"/>
  <c r="BG123" i="3"/>
  <c r="BF123" i="3"/>
  <c r="T123" i="3"/>
  <c r="R123" i="3"/>
  <c r="P123" i="3"/>
  <c r="J118" i="3"/>
  <c r="F118" i="3"/>
  <c r="J117" i="3"/>
  <c r="F117" i="3"/>
  <c r="F115" i="3"/>
  <c r="E113" i="3"/>
  <c r="J94" i="3"/>
  <c r="F94" i="3"/>
  <c r="J93" i="3"/>
  <c r="F93" i="3"/>
  <c r="F91" i="3"/>
  <c r="E89" i="3"/>
  <c r="J14" i="3"/>
  <c r="J115" i="3" s="1"/>
  <c r="E7" i="3"/>
  <c r="E85" i="3" s="1"/>
  <c r="J39" i="2"/>
  <c r="J38" i="2"/>
  <c r="AY96" i="1"/>
  <c r="J37" i="2"/>
  <c r="AX96" i="1" s="1"/>
  <c r="BI525" i="2"/>
  <c r="BH525" i="2"/>
  <c r="BG525" i="2"/>
  <c r="BF525" i="2"/>
  <c r="T525" i="2"/>
  <c r="R525" i="2"/>
  <c r="P525" i="2"/>
  <c r="BI524" i="2"/>
  <c r="BH524" i="2"/>
  <c r="BG524" i="2"/>
  <c r="BF524" i="2"/>
  <c r="T524" i="2"/>
  <c r="R524" i="2"/>
  <c r="P524" i="2"/>
  <c r="BI523" i="2"/>
  <c r="BH523" i="2"/>
  <c r="BG523" i="2"/>
  <c r="BF523" i="2"/>
  <c r="T523" i="2"/>
  <c r="R523" i="2"/>
  <c r="P523" i="2"/>
  <c r="BI522" i="2"/>
  <c r="BH522" i="2"/>
  <c r="BG522" i="2"/>
  <c r="BF522" i="2"/>
  <c r="T522" i="2"/>
  <c r="R522" i="2"/>
  <c r="P522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6" i="2"/>
  <c r="BH516" i="2"/>
  <c r="BG516" i="2"/>
  <c r="BF516" i="2"/>
  <c r="T516" i="2"/>
  <c r="R516" i="2"/>
  <c r="P516" i="2"/>
  <c r="BI514" i="2"/>
  <c r="BH514" i="2"/>
  <c r="BG514" i="2"/>
  <c r="BF514" i="2"/>
  <c r="T514" i="2"/>
  <c r="R514" i="2"/>
  <c r="P514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8" i="2"/>
  <c r="BH508" i="2"/>
  <c r="BG508" i="2"/>
  <c r="BF508" i="2"/>
  <c r="T508" i="2"/>
  <c r="R508" i="2"/>
  <c r="P508" i="2"/>
  <c r="BI506" i="2"/>
  <c r="BH506" i="2"/>
  <c r="BG506" i="2"/>
  <c r="BF506" i="2"/>
  <c r="T506" i="2"/>
  <c r="R506" i="2"/>
  <c r="P506" i="2"/>
  <c r="BI504" i="2"/>
  <c r="BH504" i="2"/>
  <c r="BG504" i="2"/>
  <c r="BF504" i="2"/>
  <c r="T504" i="2"/>
  <c r="R504" i="2"/>
  <c r="P504" i="2"/>
  <c r="BI501" i="2"/>
  <c r="BH501" i="2"/>
  <c r="BG501" i="2"/>
  <c r="BF501" i="2"/>
  <c r="T501" i="2"/>
  <c r="T500" i="2"/>
  <c r="R501" i="2"/>
  <c r="R500" i="2" s="1"/>
  <c r="P501" i="2"/>
  <c r="P500" i="2" s="1"/>
  <c r="BI498" i="2"/>
  <c r="BH498" i="2"/>
  <c r="BG498" i="2"/>
  <c r="BF498" i="2"/>
  <c r="T498" i="2"/>
  <c r="R498" i="2"/>
  <c r="P498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3" i="2"/>
  <c r="BH493" i="2"/>
  <c r="BG493" i="2"/>
  <c r="BF493" i="2"/>
  <c r="T493" i="2"/>
  <c r="R493" i="2"/>
  <c r="P493" i="2"/>
  <c r="BI492" i="2"/>
  <c r="BH492" i="2"/>
  <c r="BG492" i="2"/>
  <c r="BF492" i="2"/>
  <c r="T492" i="2"/>
  <c r="R492" i="2"/>
  <c r="P492" i="2"/>
  <c r="BI490" i="2"/>
  <c r="BH490" i="2"/>
  <c r="BG490" i="2"/>
  <c r="BF490" i="2"/>
  <c r="T490" i="2"/>
  <c r="R490" i="2"/>
  <c r="P490" i="2"/>
  <c r="BI487" i="2"/>
  <c r="BH487" i="2"/>
  <c r="BG487" i="2"/>
  <c r="BF487" i="2"/>
  <c r="T487" i="2"/>
  <c r="R487" i="2"/>
  <c r="P487" i="2"/>
  <c r="BI485" i="2"/>
  <c r="BH485" i="2"/>
  <c r="BG485" i="2"/>
  <c r="BF485" i="2"/>
  <c r="T485" i="2"/>
  <c r="R485" i="2"/>
  <c r="P485" i="2"/>
  <c r="BI483" i="2"/>
  <c r="BH483" i="2"/>
  <c r="BG483" i="2"/>
  <c r="BF483" i="2"/>
  <c r="T483" i="2"/>
  <c r="R483" i="2"/>
  <c r="P483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7" i="2"/>
  <c r="BH477" i="2"/>
  <c r="BG477" i="2"/>
  <c r="BF477" i="2"/>
  <c r="T477" i="2"/>
  <c r="R477" i="2"/>
  <c r="P477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3" i="2"/>
  <c r="BH473" i="2"/>
  <c r="BG473" i="2"/>
  <c r="BF473" i="2"/>
  <c r="T473" i="2"/>
  <c r="R473" i="2"/>
  <c r="P473" i="2"/>
  <c r="BI471" i="2"/>
  <c r="BH471" i="2"/>
  <c r="BG471" i="2"/>
  <c r="BF471" i="2"/>
  <c r="T471" i="2"/>
  <c r="R471" i="2"/>
  <c r="P471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49" i="2"/>
  <c r="BH449" i="2"/>
  <c r="BG449" i="2"/>
  <c r="BF449" i="2"/>
  <c r="T449" i="2"/>
  <c r="R449" i="2"/>
  <c r="P449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39" i="2"/>
  <c r="BH439" i="2"/>
  <c r="BG439" i="2"/>
  <c r="BF439" i="2"/>
  <c r="T439" i="2"/>
  <c r="R439" i="2"/>
  <c r="P439" i="2"/>
  <c r="BI437" i="2"/>
  <c r="BH437" i="2"/>
  <c r="BG437" i="2"/>
  <c r="BF437" i="2"/>
  <c r="T437" i="2"/>
  <c r="R437" i="2"/>
  <c r="P437" i="2"/>
  <c r="BI435" i="2"/>
  <c r="BH435" i="2"/>
  <c r="BG435" i="2"/>
  <c r="BF435" i="2"/>
  <c r="T435" i="2"/>
  <c r="R435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2" i="2"/>
  <c r="BH432" i="2"/>
  <c r="BG432" i="2"/>
  <c r="BF432" i="2"/>
  <c r="T432" i="2"/>
  <c r="R432" i="2"/>
  <c r="P432" i="2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8" i="2"/>
  <c r="BH428" i="2"/>
  <c r="BG428" i="2"/>
  <c r="BF428" i="2"/>
  <c r="T428" i="2"/>
  <c r="R428" i="2"/>
  <c r="P428" i="2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2" i="2"/>
  <c r="BH422" i="2"/>
  <c r="BG422" i="2"/>
  <c r="BF422" i="2"/>
  <c r="T422" i="2"/>
  <c r="R422" i="2"/>
  <c r="P422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4" i="2"/>
  <c r="BH414" i="2"/>
  <c r="BG414" i="2"/>
  <c r="BF414" i="2"/>
  <c r="T414" i="2"/>
  <c r="R414" i="2"/>
  <c r="P414" i="2"/>
  <c r="BI413" i="2"/>
  <c r="BH413" i="2"/>
  <c r="BG413" i="2"/>
  <c r="BF413" i="2"/>
  <c r="T413" i="2"/>
  <c r="R413" i="2"/>
  <c r="P413" i="2"/>
  <c r="BI411" i="2"/>
  <c r="BH411" i="2"/>
  <c r="BG411" i="2"/>
  <c r="BF411" i="2"/>
  <c r="T411" i="2"/>
  <c r="R411" i="2"/>
  <c r="P411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/>
  <c r="R400" i="2"/>
  <c r="R399" i="2" s="1"/>
  <c r="P400" i="2"/>
  <c r="P399" i="2"/>
  <c r="BI392" i="2"/>
  <c r="BH392" i="2"/>
  <c r="BG392" i="2"/>
  <c r="BF392" i="2"/>
  <c r="T392" i="2"/>
  <c r="R392" i="2"/>
  <c r="P392" i="2"/>
  <c r="BI385" i="2"/>
  <c r="BH385" i="2"/>
  <c r="BG385" i="2"/>
  <c r="BF385" i="2"/>
  <c r="T385" i="2"/>
  <c r="R385" i="2"/>
  <c r="P385" i="2"/>
  <c r="BI378" i="2"/>
  <c r="BH378" i="2"/>
  <c r="BG378" i="2"/>
  <c r="BF378" i="2"/>
  <c r="T378" i="2"/>
  <c r="R378" i="2"/>
  <c r="P378" i="2"/>
  <c r="BI371" i="2"/>
  <c r="BH371" i="2"/>
  <c r="BG371" i="2"/>
  <c r="BF371" i="2"/>
  <c r="T371" i="2"/>
  <c r="R371" i="2"/>
  <c r="P371" i="2"/>
  <c r="BI364" i="2"/>
  <c r="BH364" i="2"/>
  <c r="BG364" i="2"/>
  <c r="BF364" i="2"/>
  <c r="T364" i="2"/>
  <c r="R364" i="2"/>
  <c r="P364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2" i="2"/>
  <c r="BH352" i="2"/>
  <c r="BG352" i="2"/>
  <c r="BF352" i="2"/>
  <c r="T352" i="2"/>
  <c r="R352" i="2"/>
  <c r="P352" i="2"/>
  <c r="BI350" i="2"/>
  <c r="BH350" i="2"/>
  <c r="BG350" i="2"/>
  <c r="BF350" i="2"/>
  <c r="T350" i="2"/>
  <c r="R350" i="2"/>
  <c r="P350" i="2"/>
  <c r="BI345" i="2"/>
  <c r="BH345" i="2"/>
  <c r="BG345" i="2"/>
  <c r="BF345" i="2"/>
  <c r="T345" i="2"/>
  <c r="R345" i="2"/>
  <c r="P345" i="2"/>
  <c r="BI343" i="2"/>
  <c r="BH343" i="2"/>
  <c r="BG343" i="2"/>
  <c r="BF343" i="2"/>
  <c r="T343" i="2"/>
  <c r="R343" i="2"/>
  <c r="P343" i="2"/>
  <c r="BI340" i="2"/>
  <c r="BH340" i="2"/>
  <c r="BG340" i="2"/>
  <c r="BF340" i="2"/>
  <c r="T340" i="2"/>
  <c r="R340" i="2"/>
  <c r="P340" i="2"/>
  <c r="BI335" i="2"/>
  <c r="BH335" i="2"/>
  <c r="BG335" i="2"/>
  <c r="BF335" i="2"/>
  <c r="T335" i="2"/>
  <c r="R335" i="2"/>
  <c r="P335" i="2"/>
  <c r="BI333" i="2"/>
  <c r="BH333" i="2"/>
  <c r="BG333" i="2"/>
  <c r="BF333" i="2"/>
  <c r="T333" i="2"/>
  <c r="R333" i="2"/>
  <c r="P333" i="2"/>
  <c r="BI330" i="2"/>
  <c r="BH330" i="2"/>
  <c r="BG330" i="2"/>
  <c r="BF330" i="2"/>
  <c r="T330" i="2"/>
  <c r="R330" i="2"/>
  <c r="P330" i="2"/>
  <c r="BI324" i="2"/>
  <c r="BH324" i="2"/>
  <c r="BG324" i="2"/>
  <c r="BF324" i="2"/>
  <c r="T324" i="2"/>
  <c r="R324" i="2"/>
  <c r="P324" i="2"/>
  <c r="BI317" i="2"/>
  <c r="BH317" i="2"/>
  <c r="BG317" i="2"/>
  <c r="BF317" i="2"/>
  <c r="T317" i="2"/>
  <c r="R317" i="2"/>
  <c r="P317" i="2"/>
  <c r="BI312" i="2"/>
  <c r="BH312" i="2"/>
  <c r="BG312" i="2"/>
  <c r="BF312" i="2"/>
  <c r="T312" i="2"/>
  <c r="R312" i="2"/>
  <c r="P312" i="2"/>
  <c r="BI311" i="2"/>
  <c r="BH311" i="2"/>
  <c r="BG311" i="2"/>
  <c r="BF311" i="2"/>
  <c r="T311" i="2"/>
  <c r="R311" i="2"/>
  <c r="P311" i="2"/>
  <c r="BI310" i="2"/>
  <c r="BH310" i="2"/>
  <c r="BG310" i="2"/>
  <c r="BF310" i="2"/>
  <c r="T310" i="2"/>
  <c r="R310" i="2"/>
  <c r="P310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1" i="2"/>
  <c r="BH301" i="2"/>
  <c r="BG301" i="2"/>
  <c r="BF301" i="2"/>
  <c r="T301" i="2"/>
  <c r="R301" i="2"/>
  <c r="P301" i="2"/>
  <c r="BI298" i="2"/>
  <c r="BH298" i="2"/>
  <c r="BG298" i="2"/>
  <c r="BF298" i="2"/>
  <c r="T298" i="2"/>
  <c r="R298" i="2"/>
  <c r="P298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90" i="2"/>
  <c r="BH290" i="2"/>
  <c r="BG290" i="2"/>
  <c r="BF290" i="2"/>
  <c r="T290" i="2"/>
  <c r="R290" i="2"/>
  <c r="P290" i="2"/>
  <c r="BI288" i="2"/>
  <c r="BH288" i="2"/>
  <c r="BG288" i="2"/>
  <c r="BF288" i="2"/>
  <c r="T288" i="2"/>
  <c r="R288" i="2"/>
  <c r="P288" i="2"/>
  <c r="BI284" i="2"/>
  <c r="BH284" i="2"/>
  <c r="BG284" i="2"/>
  <c r="BF284" i="2"/>
  <c r="T284" i="2"/>
  <c r="R284" i="2"/>
  <c r="P284" i="2"/>
  <c r="BI281" i="2"/>
  <c r="BH281" i="2"/>
  <c r="BG281" i="2"/>
  <c r="BF281" i="2"/>
  <c r="T281" i="2"/>
  <c r="R281" i="2"/>
  <c r="P281" i="2"/>
  <c r="BI278" i="2"/>
  <c r="BH278" i="2"/>
  <c r="BG278" i="2"/>
  <c r="BF278" i="2"/>
  <c r="T278" i="2"/>
  <c r="R278" i="2"/>
  <c r="P278" i="2"/>
  <c r="BI274" i="2"/>
  <c r="BH274" i="2"/>
  <c r="BG274" i="2"/>
  <c r="BF274" i="2"/>
  <c r="T274" i="2"/>
  <c r="R274" i="2"/>
  <c r="P274" i="2"/>
  <c r="BI270" i="2"/>
  <c r="BH270" i="2"/>
  <c r="BG270" i="2"/>
  <c r="BF270" i="2"/>
  <c r="T270" i="2"/>
  <c r="R270" i="2"/>
  <c r="P270" i="2"/>
  <c r="BI257" i="2"/>
  <c r="BH257" i="2"/>
  <c r="BG257" i="2"/>
  <c r="BF257" i="2"/>
  <c r="T257" i="2"/>
  <c r="R257" i="2"/>
  <c r="P257" i="2"/>
  <c r="BI253" i="2"/>
  <c r="BH253" i="2"/>
  <c r="BG253" i="2"/>
  <c r="BF253" i="2"/>
  <c r="T253" i="2"/>
  <c r="R253" i="2"/>
  <c r="P253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R242" i="2"/>
  <c r="P242" i="2"/>
  <c r="BI237" i="2"/>
  <c r="BH237" i="2"/>
  <c r="BG237" i="2"/>
  <c r="BF237" i="2"/>
  <c r="T237" i="2"/>
  <c r="R237" i="2"/>
  <c r="P237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1" i="2"/>
  <c r="BH221" i="2"/>
  <c r="BG221" i="2"/>
  <c r="BF221" i="2"/>
  <c r="T221" i="2"/>
  <c r="R221" i="2"/>
  <c r="P221" i="2"/>
  <c r="BI214" i="2"/>
  <c r="BH214" i="2"/>
  <c r="BG214" i="2"/>
  <c r="BF214" i="2"/>
  <c r="T214" i="2"/>
  <c r="R214" i="2"/>
  <c r="P214" i="2"/>
  <c r="BI207" i="2"/>
  <c r="BH207" i="2"/>
  <c r="BG207" i="2"/>
  <c r="BF207" i="2"/>
  <c r="T207" i="2"/>
  <c r="R207" i="2"/>
  <c r="P207" i="2"/>
  <c r="BI203" i="2"/>
  <c r="BH203" i="2"/>
  <c r="BG203" i="2"/>
  <c r="BF203" i="2"/>
  <c r="T203" i="2"/>
  <c r="R203" i="2"/>
  <c r="P203" i="2"/>
  <c r="BI198" i="2"/>
  <c r="BH198" i="2"/>
  <c r="BG198" i="2"/>
  <c r="BF198" i="2"/>
  <c r="T198" i="2"/>
  <c r="R198" i="2"/>
  <c r="P198" i="2"/>
  <c r="BI194" i="2"/>
  <c r="BH194" i="2"/>
  <c r="BG194" i="2"/>
  <c r="BF194" i="2"/>
  <c r="T194" i="2"/>
  <c r="R194" i="2"/>
  <c r="P194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4" i="2"/>
  <c r="BH164" i="2"/>
  <c r="BG164" i="2"/>
  <c r="BF164" i="2"/>
  <c r="T164" i="2"/>
  <c r="R164" i="2"/>
  <c r="P164" i="2"/>
  <c r="BI158" i="2"/>
  <c r="BH158" i="2"/>
  <c r="BG158" i="2"/>
  <c r="BF158" i="2"/>
  <c r="T158" i="2"/>
  <c r="R158" i="2"/>
  <c r="P158" i="2"/>
  <c r="BI152" i="2"/>
  <c r="BH152" i="2"/>
  <c r="BG152" i="2"/>
  <c r="BF152" i="2"/>
  <c r="T152" i="2"/>
  <c r="R152" i="2"/>
  <c r="P152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BI137" i="2"/>
  <c r="BH137" i="2"/>
  <c r="BG137" i="2"/>
  <c r="BF137" i="2"/>
  <c r="T137" i="2"/>
  <c r="R137" i="2"/>
  <c r="P137" i="2"/>
  <c r="J131" i="2"/>
  <c r="F131" i="2"/>
  <c r="J130" i="2"/>
  <c r="F130" i="2"/>
  <c r="F128" i="2"/>
  <c r="E126" i="2"/>
  <c r="J94" i="2"/>
  <c r="F94" i="2"/>
  <c r="J93" i="2"/>
  <c r="F93" i="2"/>
  <c r="F91" i="2"/>
  <c r="E89" i="2"/>
  <c r="J14" i="2"/>
  <c r="J128" i="2"/>
  <c r="E7" i="2"/>
  <c r="E122" i="2" s="1"/>
  <c r="L90" i="1"/>
  <c r="AM90" i="1"/>
  <c r="AM89" i="1"/>
  <c r="L89" i="1"/>
  <c r="AM87" i="1"/>
  <c r="L87" i="1"/>
  <c r="L85" i="1"/>
  <c r="L84" i="1"/>
  <c r="BK523" i="2"/>
  <c r="J508" i="2"/>
  <c r="J487" i="2"/>
  <c r="BK476" i="2"/>
  <c r="J468" i="2"/>
  <c r="J461" i="2"/>
  <c r="J446" i="2"/>
  <c r="J435" i="2"/>
  <c r="J429" i="2"/>
  <c r="J418" i="2"/>
  <c r="BK413" i="2"/>
  <c r="J392" i="2"/>
  <c r="J364" i="2"/>
  <c r="BK335" i="2"/>
  <c r="BK317" i="2"/>
  <c r="J309" i="2"/>
  <c r="J298" i="2"/>
  <c r="BK290" i="2"/>
  <c r="BK274" i="2"/>
  <c r="J234" i="2"/>
  <c r="BK225" i="2"/>
  <c r="BK214" i="2"/>
  <c r="J186" i="2"/>
  <c r="BK174" i="2"/>
  <c r="BK166" i="2"/>
  <c r="BK146" i="2"/>
  <c r="J522" i="2"/>
  <c r="BK512" i="2"/>
  <c r="BK501" i="2"/>
  <c r="J493" i="2"/>
  <c r="J485" i="2"/>
  <c r="J477" i="2"/>
  <c r="J471" i="2"/>
  <c r="J463" i="2"/>
  <c r="BK454" i="2"/>
  <c r="BK451" i="2"/>
  <c r="J442" i="2"/>
  <c r="J434" i="2"/>
  <c r="BK429" i="2"/>
  <c r="J424" i="2"/>
  <c r="J416" i="2"/>
  <c r="J409" i="2"/>
  <c r="BK405" i="2"/>
  <c r="BK385" i="2"/>
  <c r="J358" i="2"/>
  <c r="BK343" i="2"/>
  <c r="BK524" i="2"/>
  <c r="J512" i="2"/>
  <c r="BK496" i="2"/>
  <c r="BK485" i="2"/>
  <c r="BK461" i="2"/>
  <c r="BK452" i="2"/>
  <c r="J444" i="2"/>
  <c r="BK433" i="2"/>
  <c r="BK427" i="2"/>
  <c r="J423" i="2"/>
  <c r="BK416" i="2"/>
  <c r="J405" i="2"/>
  <c r="BK364" i="2"/>
  <c r="BK340" i="2"/>
  <c r="J311" i="2"/>
  <c r="BK298" i="2"/>
  <c r="J290" i="2"/>
  <c r="BK278" i="2"/>
  <c r="BK253" i="2"/>
  <c r="BK234" i="2"/>
  <c r="J225" i="2"/>
  <c r="BK207" i="2"/>
  <c r="J189" i="2"/>
  <c r="BK177" i="2"/>
  <c r="BK171" i="2"/>
  <c r="J146" i="2"/>
  <c r="BK522" i="2"/>
  <c r="BK514" i="2"/>
  <c r="J504" i="2"/>
  <c r="J495" i="2"/>
  <c r="BK483" i="2"/>
  <c r="BK475" i="2"/>
  <c r="J467" i="2"/>
  <c r="BK459" i="2"/>
  <c r="BK449" i="2"/>
  <c r="BK444" i="2"/>
  <c r="BK434" i="2"/>
  <c r="BK425" i="2"/>
  <c r="BK419" i="2"/>
  <c r="J414" i="2"/>
  <c r="J406" i="2"/>
  <c r="BK403" i="2"/>
  <c r="BK371" i="2"/>
  <c r="J343" i="2"/>
  <c r="BK330" i="2"/>
  <c r="BK311" i="2"/>
  <c r="J301" i="2"/>
  <c r="J293" i="2"/>
  <c r="BK284" i="2"/>
  <c r="BK270" i="2"/>
  <c r="J245" i="2"/>
  <c r="BK233" i="2"/>
  <c r="J224" i="2"/>
  <c r="J207" i="2"/>
  <c r="BK189" i="2"/>
  <c r="J177" i="2"/>
  <c r="J171" i="2"/>
  <c r="J158" i="2"/>
  <c r="J137" i="2"/>
  <c r="J519" i="2"/>
  <c r="BK516" i="2"/>
  <c r="J506" i="2"/>
  <c r="BK495" i="2"/>
  <c r="BK490" i="2"/>
  <c r="BK481" i="2"/>
  <c r="J475" i="2"/>
  <c r="BK467" i="2"/>
  <c r="J462" i="2"/>
  <c r="BK453" i="2"/>
  <c r="BK446" i="2"/>
  <c r="BK439" i="2"/>
  <c r="J433" i="2"/>
  <c r="J430" i="2"/>
  <c r="BK423" i="2"/>
  <c r="J419" i="2"/>
  <c r="J413" i="2"/>
  <c r="BK406" i="2"/>
  <c r="BK400" i="2"/>
  <c r="J361" i="2"/>
  <c r="BK345" i="2"/>
  <c r="J335" i="2"/>
  <c r="J521" i="2"/>
  <c r="BK498" i="2"/>
  <c r="J473" i="2"/>
  <c r="BK460" i="2"/>
  <c r="J451" i="2"/>
  <c r="BK445" i="2"/>
  <c r="BK435" i="2"/>
  <c r="J428" i="2"/>
  <c r="J425" i="2"/>
  <c r="BK417" i="2"/>
  <c r="BK407" i="2"/>
  <c r="J371" i="2"/>
  <c r="J352" i="2"/>
  <c r="J330" i="2"/>
  <c r="BK312" i="2"/>
  <c r="BK306" i="2"/>
  <c r="BK296" i="2"/>
  <c r="J288" i="2"/>
  <c r="J274" i="2"/>
  <c r="BK245" i="2"/>
  <c r="J233" i="2"/>
  <c r="BK224" i="2"/>
  <c r="J203" i="2"/>
  <c r="BK186" i="2"/>
  <c r="BK175" i="2"/>
  <c r="BK170" i="2"/>
  <c r="BK164" i="2"/>
  <c r="J143" i="2"/>
  <c r="BK147" i="3"/>
  <c r="J138" i="3"/>
  <c r="BK135" i="3"/>
  <c r="J134" i="3"/>
  <c r="BK132" i="3"/>
  <c r="BK127" i="3"/>
  <c r="J143" i="3"/>
  <c r="BK138" i="3"/>
  <c r="BK131" i="3"/>
  <c r="BK124" i="3"/>
  <c r="J147" i="3"/>
  <c r="BK139" i="3"/>
  <c r="BK134" i="3"/>
  <c r="BK130" i="3"/>
  <c r="J126" i="3"/>
  <c r="J518" i="2"/>
  <c r="BK506" i="2"/>
  <c r="J498" i="2"/>
  <c r="J481" i="2"/>
  <c r="BK471" i="2"/>
  <c r="J464" i="2"/>
  <c r="J453" i="2"/>
  <c r="BK437" i="2"/>
  <c r="BK422" i="2"/>
  <c r="J417" i="2"/>
  <c r="J411" i="2"/>
  <c r="J404" i="2"/>
  <c r="J378" i="2"/>
  <c r="J350" i="2"/>
  <c r="BK324" i="2"/>
  <c r="BK310" i="2"/>
  <c r="BK292" i="2"/>
  <c r="BK281" i="2"/>
  <c r="BK257" i="2"/>
  <c r="J237" i="2"/>
  <c r="BK229" i="2"/>
  <c r="BK198" i="2"/>
  <c r="J183" i="2"/>
  <c r="J175" i="2"/>
  <c r="J170" i="2"/>
  <c r="BK152" i="2"/>
  <c r="BK525" i="2"/>
  <c r="BK518" i="2"/>
  <c r="J510" i="2"/>
  <c r="J492" i="2"/>
  <c r="J483" i="2"/>
  <c r="J476" i="2"/>
  <c r="BK468" i="2"/>
  <c r="J460" i="2"/>
  <c r="J452" i="2"/>
  <c r="J445" i="2"/>
  <c r="J437" i="2"/>
  <c r="BK431" i="2"/>
  <c r="BK426" i="2"/>
  <c r="J421" i="2"/>
  <c r="BK415" i="2"/>
  <c r="BK408" i="2"/>
  <c r="BK404" i="2"/>
  <c r="BK378" i="2"/>
  <c r="BK350" i="2"/>
  <c r="J525" i="2"/>
  <c r="BK519" i="2"/>
  <c r="BK493" i="2"/>
  <c r="BK477" i="2"/>
  <c r="BK463" i="2"/>
  <c r="J454" i="2"/>
  <c r="BK442" i="2"/>
  <c r="BK432" i="2"/>
  <c r="J426" i="2"/>
  <c r="BK418" i="2"/>
  <c r="BK411" i="2"/>
  <c r="J403" i="2"/>
  <c r="J345" i="2"/>
  <c r="J324" i="2"/>
  <c r="J310" i="2"/>
  <c r="BK301" i="2"/>
  <c r="BK293" i="2"/>
  <c r="J284" i="2"/>
  <c r="J270" i="2"/>
  <c r="BK242" i="2"/>
  <c r="J229" i="2"/>
  <c r="J221" i="2"/>
  <c r="J198" i="2"/>
  <c r="BK183" i="2"/>
  <c r="J174" i="2"/>
  <c r="J166" i="2"/>
  <c r="J152" i="2"/>
  <c r="AS95" i="1"/>
  <c r="J130" i="3"/>
  <c r="BK126" i="3"/>
  <c r="J141" i="3"/>
  <c r="J136" i="3"/>
  <c r="BK133" i="3"/>
  <c r="J128" i="3"/>
  <c r="BK144" i="3"/>
  <c r="BK136" i="3"/>
  <c r="J132" i="3"/>
  <c r="BK128" i="3"/>
  <c r="J125" i="3"/>
  <c r="BK123" i="3"/>
  <c r="J524" i="2"/>
  <c r="J516" i="2"/>
  <c r="BK510" i="2"/>
  <c r="J501" i="2"/>
  <c r="BK492" i="2"/>
  <c r="J479" i="2"/>
  <c r="J470" i="2"/>
  <c r="BK462" i="2"/>
  <c r="J455" i="2"/>
  <c r="J447" i="2"/>
  <c r="J441" i="2"/>
  <c r="J431" i="2"/>
  <c r="BK428" i="2"/>
  <c r="BK420" i="2"/>
  <c r="J415" i="2"/>
  <c r="BK409" i="2"/>
  <c r="J385" i="2"/>
  <c r="BK358" i="2"/>
  <c r="BK333" i="2"/>
  <c r="J312" i="2"/>
  <c r="J306" i="2"/>
  <c r="J296" i="2"/>
  <c r="BK288" i="2"/>
  <c r="J278" i="2"/>
  <c r="J253" i="2"/>
  <c r="J242" i="2"/>
  <c r="BK228" i="2"/>
  <c r="BK221" i="2"/>
  <c r="BK203" i="2"/>
  <c r="BK194" i="2"/>
  <c r="BK179" i="2"/>
  <c r="BK172" i="2"/>
  <c r="J164" i="2"/>
  <c r="BK143" i="2"/>
  <c r="BK521" i="2"/>
  <c r="J514" i="2"/>
  <c r="BK504" i="2"/>
  <c r="J496" i="2"/>
  <c r="BK487" i="2"/>
  <c r="BK479" i="2"/>
  <c r="BK473" i="2"/>
  <c r="BK464" i="2"/>
  <c r="J459" i="2"/>
  <c r="J449" i="2"/>
  <c r="BK441" i="2"/>
  <c r="J432" i="2"/>
  <c r="J427" i="2"/>
  <c r="J422" i="2"/>
  <c r="J420" i="2"/>
  <c r="BK414" i="2"/>
  <c r="J407" i="2"/>
  <c r="BK392" i="2"/>
  <c r="BK352" i="2"/>
  <c r="J340" i="2"/>
  <c r="J523" i="2"/>
  <c r="BK508" i="2"/>
  <c r="J490" i="2"/>
  <c r="BK470" i="2"/>
  <c r="BK455" i="2"/>
  <c r="BK447" i="2"/>
  <c r="J439" i="2"/>
  <c r="BK430" i="2"/>
  <c r="BK424" i="2"/>
  <c r="BK421" i="2"/>
  <c r="J408" i="2"/>
  <c r="J400" i="2"/>
  <c r="BK361" i="2"/>
  <c r="J333" i="2"/>
  <c r="J317" i="2"/>
  <c r="BK309" i="2"/>
  <c r="J292" i="2"/>
  <c r="J281" i="2"/>
  <c r="J257" i="2"/>
  <c r="BK237" i="2"/>
  <c r="J228" i="2"/>
  <c r="J214" i="2"/>
  <c r="J194" i="2"/>
  <c r="J179" i="2"/>
  <c r="J172" i="2"/>
  <c r="BK158" i="2"/>
  <c r="BK137" i="2"/>
  <c r="J144" i="3"/>
  <c r="BK143" i="3"/>
  <c r="J137" i="3"/>
  <c r="J133" i="3"/>
  <c r="BK129" i="3"/>
  <c r="BK125" i="3"/>
  <c r="J139" i="3"/>
  <c r="J135" i="3"/>
  <c r="J129" i="3"/>
  <c r="J123" i="3"/>
  <c r="BK141" i="3"/>
  <c r="BK137" i="3"/>
  <c r="J131" i="3"/>
  <c r="J127" i="3"/>
  <c r="J124" i="3"/>
  <c r="J36" i="2" l="1"/>
  <c r="AW96" i="1" s="1"/>
  <c r="BK136" i="2"/>
  <c r="J136" i="2" s="1"/>
  <c r="J100" i="2" s="1"/>
  <c r="BK300" i="2"/>
  <c r="J300" i="2" s="1"/>
  <c r="J101" i="2" s="1"/>
  <c r="T300" i="2"/>
  <c r="R308" i="2"/>
  <c r="R316" i="2"/>
  <c r="BK357" i="2"/>
  <c r="J357" i="2" s="1"/>
  <c r="J104" i="2" s="1"/>
  <c r="T357" i="2"/>
  <c r="R402" i="2"/>
  <c r="P474" i="2"/>
  <c r="T489" i="2"/>
  <c r="R503" i="2"/>
  <c r="T520" i="2"/>
  <c r="R136" i="2"/>
  <c r="P300" i="2"/>
  <c r="P308" i="2"/>
  <c r="T308" i="2"/>
  <c r="T402" i="2"/>
  <c r="T474" i="2"/>
  <c r="R489" i="2"/>
  <c r="T503" i="2"/>
  <c r="T502" i="2"/>
  <c r="R520" i="2"/>
  <c r="P136" i="2"/>
  <c r="R300" i="2"/>
  <c r="BK316" i="2"/>
  <c r="J316" i="2" s="1"/>
  <c r="J103" i="2" s="1"/>
  <c r="T316" i="2"/>
  <c r="R357" i="2"/>
  <c r="BK402" i="2"/>
  <c r="J402" i="2" s="1"/>
  <c r="J106" i="2" s="1"/>
  <c r="BK474" i="2"/>
  <c r="J474" i="2" s="1"/>
  <c r="J107" i="2" s="1"/>
  <c r="P489" i="2"/>
  <c r="BK503" i="2"/>
  <c r="J503" i="2" s="1"/>
  <c r="J111" i="2" s="1"/>
  <c r="P520" i="2"/>
  <c r="T136" i="2"/>
  <c r="T135" i="2" s="1"/>
  <c r="T134" i="2" s="1"/>
  <c r="BK308" i="2"/>
  <c r="J308" i="2" s="1"/>
  <c r="J102" i="2" s="1"/>
  <c r="P316" i="2"/>
  <c r="P357" i="2"/>
  <c r="P402" i="2"/>
  <c r="R474" i="2"/>
  <c r="BK489" i="2"/>
  <c r="J489" i="2" s="1"/>
  <c r="J108" i="2" s="1"/>
  <c r="P503" i="2"/>
  <c r="P502" i="2"/>
  <c r="BK520" i="2"/>
  <c r="J520" i="2" s="1"/>
  <c r="J112" i="2" s="1"/>
  <c r="BK122" i="3"/>
  <c r="J122" i="3" s="1"/>
  <c r="J99" i="3" s="1"/>
  <c r="P122" i="3"/>
  <c r="P121" i="3"/>
  <c r="AU97" i="1" s="1"/>
  <c r="R122" i="3"/>
  <c r="R121" i="3" s="1"/>
  <c r="T122" i="3"/>
  <c r="T121" i="3" s="1"/>
  <c r="BK399" i="2"/>
  <c r="J399" i="2" s="1"/>
  <c r="J105" i="2" s="1"/>
  <c r="BK500" i="2"/>
  <c r="J500" i="2"/>
  <c r="J109" i="2" s="1"/>
  <c r="BE127" i="3"/>
  <c r="BE133" i="3"/>
  <c r="BE135" i="3"/>
  <c r="BE136" i="3"/>
  <c r="BE138" i="3"/>
  <c r="BE139" i="3"/>
  <c r="BE143" i="3"/>
  <c r="J91" i="3"/>
  <c r="E109" i="3"/>
  <c r="BE123" i="3"/>
  <c r="BE130" i="3"/>
  <c r="BE131" i="3"/>
  <c r="BE132" i="3"/>
  <c r="BE137" i="3"/>
  <c r="BE124" i="3"/>
  <c r="BE125" i="3"/>
  <c r="BE126" i="3"/>
  <c r="BE128" i="3"/>
  <c r="BE129" i="3"/>
  <c r="BE134" i="3"/>
  <c r="BE141" i="3"/>
  <c r="BE144" i="3"/>
  <c r="BE147" i="3"/>
  <c r="E85" i="2"/>
  <c r="J91" i="2"/>
  <c r="BE146" i="2"/>
  <c r="BE158" i="2"/>
  <c r="BE164" i="2"/>
  <c r="BE170" i="2"/>
  <c r="BE171" i="2"/>
  <c r="BE174" i="2"/>
  <c r="BE175" i="2"/>
  <c r="BE183" i="2"/>
  <c r="BE186" i="2"/>
  <c r="BE203" i="2"/>
  <c r="BE214" i="2"/>
  <c r="BE225" i="2"/>
  <c r="BE233" i="2"/>
  <c r="BE237" i="2"/>
  <c r="BE245" i="2"/>
  <c r="BE253" i="2"/>
  <c r="BE281" i="2"/>
  <c r="BE290" i="2"/>
  <c r="BE293" i="2"/>
  <c r="BE296" i="2"/>
  <c r="BE301" i="2"/>
  <c r="BE311" i="2"/>
  <c r="BE312" i="2"/>
  <c r="BE317" i="2"/>
  <c r="BE324" i="2"/>
  <c r="BE358" i="2"/>
  <c r="BE406" i="2"/>
  <c r="BE413" i="2"/>
  <c r="BE414" i="2"/>
  <c r="BE415" i="2"/>
  <c r="BE423" i="2"/>
  <c r="BE431" i="2"/>
  <c r="BE433" i="2"/>
  <c r="BE434" i="2"/>
  <c r="BE439" i="2"/>
  <c r="BE441" i="2"/>
  <c r="BE446" i="2"/>
  <c r="BE467" i="2"/>
  <c r="BE468" i="2"/>
  <c r="BE475" i="2"/>
  <c r="BE483" i="2"/>
  <c r="BE495" i="2"/>
  <c r="BE504" i="2"/>
  <c r="BE506" i="2"/>
  <c r="BE523" i="2"/>
  <c r="BE333" i="2"/>
  <c r="BE335" i="2"/>
  <c r="BE340" i="2"/>
  <c r="BE343" i="2"/>
  <c r="BE361" i="2"/>
  <c r="BE364" i="2"/>
  <c r="BE371" i="2"/>
  <c r="BE385" i="2"/>
  <c r="BE403" i="2"/>
  <c r="BE404" i="2"/>
  <c r="BE407" i="2"/>
  <c r="BE409" i="2"/>
  <c r="BE417" i="2"/>
  <c r="BE419" i="2"/>
  <c r="BE420" i="2"/>
  <c r="BE422" i="2"/>
  <c r="BE426" i="2"/>
  <c r="BE428" i="2"/>
  <c r="BE429" i="2"/>
  <c r="BE430" i="2"/>
  <c r="BE432" i="2"/>
  <c r="BE437" i="2"/>
  <c r="BE444" i="2"/>
  <c r="BE445" i="2"/>
  <c r="BE447" i="2"/>
  <c r="BE449" i="2"/>
  <c r="BE452" i="2"/>
  <c r="BE455" i="2"/>
  <c r="BE459" i="2"/>
  <c r="BE461" i="2"/>
  <c r="BE462" i="2"/>
  <c r="BE463" i="2"/>
  <c r="BE464" i="2"/>
  <c r="BE471" i="2"/>
  <c r="BE473" i="2"/>
  <c r="BE476" i="2"/>
  <c r="BE477" i="2"/>
  <c r="BE479" i="2"/>
  <c r="BE485" i="2"/>
  <c r="BE492" i="2"/>
  <c r="BE493" i="2"/>
  <c r="BE498" i="2"/>
  <c r="BE501" i="2"/>
  <c r="BE508" i="2"/>
  <c r="BE510" i="2"/>
  <c r="BE514" i="2"/>
  <c r="BE516" i="2"/>
  <c r="BE518" i="2"/>
  <c r="BE522" i="2"/>
  <c r="BE525" i="2"/>
  <c r="BE137" i="2"/>
  <c r="BE143" i="2"/>
  <c r="BE152" i="2"/>
  <c r="BE166" i="2"/>
  <c r="BE172" i="2"/>
  <c r="BE177" i="2"/>
  <c r="BE179" i="2"/>
  <c r="BE189" i="2"/>
  <c r="BE194" i="2"/>
  <c r="BE198" i="2"/>
  <c r="BE207" i="2"/>
  <c r="BE221" i="2"/>
  <c r="BE224" i="2"/>
  <c r="BE228" i="2"/>
  <c r="BE229" i="2"/>
  <c r="BE234" i="2"/>
  <c r="BE242" i="2"/>
  <c r="BE257" i="2"/>
  <c r="BE270" i="2"/>
  <c r="BE274" i="2"/>
  <c r="BE278" i="2"/>
  <c r="BE284" i="2"/>
  <c r="BE288" i="2"/>
  <c r="BE292" i="2"/>
  <c r="BE298" i="2"/>
  <c r="BE306" i="2"/>
  <c r="BE309" i="2"/>
  <c r="BE310" i="2"/>
  <c r="BE330" i="2"/>
  <c r="BE345" i="2"/>
  <c r="BE350" i="2"/>
  <c r="BE352" i="2"/>
  <c r="BE378" i="2"/>
  <c r="BE392" i="2"/>
  <c r="BE400" i="2"/>
  <c r="BE405" i="2"/>
  <c r="BE408" i="2"/>
  <c r="BE411" i="2"/>
  <c r="BE416" i="2"/>
  <c r="BE418" i="2"/>
  <c r="BE421" i="2"/>
  <c r="BE424" i="2"/>
  <c r="BE425" i="2"/>
  <c r="BE427" i="2"/>
  <c r="BE435" i="2"/>
  <c r="BE442" i="2"/>
  <c r="BE451" i="2"/>
  <c r="BE453" i="2"/>
  <c r="BE454" i="2"/>
  <c r="BE460" i="2"/>
  <c r="BE470" i="2"/>
  <c r="BE481" i="2"/>
  <c r="BE487" i="2"/>
  <c r="BE490" i="2"/>
  <c r="BE496" i="2"/>
  <c r="BE512" i="2"/>
  <c r="BE519" i="2"/>
  <c r="BE521" i="2"/>
  <c r="BE524" i="2"/>
  <c r="F37" i="2"/>
  <c r="BB96" i="1" s="1"/>
  <c r="F37" i="3"/>
  <c r="BB97" i="1" s="1"/>
  <c r="J36" i="3"/>
  <c r="AW97" i="1" s="1"/>
  <c r="F36" i="2"/>
  <c r="BA96" i="1" s="1"/>
  <c r="AS94" i="1"/>
  <c r="F39" i="2"/>
  <c r="BD96" i="1" s="1"/>
  <c r="F38" i="3"/>
  <c r="BC97" i="1" s="1"/>
  <c r="F38" i="2"/>
  <c r="BC96" i="1" s="1"/>
  <c r="F36" i="3"/>
  <c r="BA97" i="1" s="1"/>
  <c r="F39" i="3"/>
  <c r="BD97" i="1" s="1"/>
  <c r="BK502" i="2" l="1"/>
  <c r="J502" i="2" s="1"/>
  <c r="J110" i="2" s="1"/>
  <c r="BK135" i="2"/>
  <c r="P135" i="2"/>
  <c r="P134" i="2" s="1"/>
  <c r="AU96" i="1" s="1"/>
  <c r="AU95" i="1" s="1"/>
  <c r="AU94" i="1" s="1"/>
  <c r="R135" i="2"/>
  <c r="R502" i="2"/>
  <c r="BK121" i="3"/>
  <c r="J121" i="3" s="1"/>
  <c r="J98" i="3" s="1"/>
  <c r="J35" i="2"/>
  <c r="AV96" i="1" s="1"/>
  <c r="AT96" i="1" s="1"/>
  <c r="F35" i="2"/>
  <c r="AZ96" i="1" s="1"/>
  <c r="BD95" i="1"/>
  <c r="BD94" i="1" s="1"/>
  <c r="W33" i="1" s="1"/>
  <c r="BC95" i="1"/>
  <c r="BC94" i="1" s="1"/>
  <c r="W32" i="1" s="1"/>
  <c r="BA95" i="1"/>
  <c r="BA94" i="1" s="1"/>
  <c r="W30" i="1" s="1"/>
  <c r="BB95" i="1"/>
  <c r="AX95" i="1" s="1"/>
  <c r="J35" i="3"/>
  <c r="AV97" i="1" s="1"/>
  <c r="AT97" i="1" s="1"/>
  <c r="F35" i="3"/>
  <c r="AZ97" i="1" s="1"/>
  <c r="BK134" i="2" l="1"/>
  <c r="J134" i="2" s="1"/>
  <c r="J98" i="2" s="1"/>
  <c r="J135" i="2"/>
  <c r="J99" i="2" s="1"/>
  <c r="R134" i="2"/>
  <c r="J32" i="3"/>
  <c r="AG97" i="1" s="1"/>
  <c r="AZ95" i="1"/>
  <c r="AV95" i="1" s="1"/>
  <c r="AW95" i="1"/>
  <c r="AY94" i="1"/>
  <c r="AY95" i="1"/>
  <c r="AW94" i="1"/>
  <c r="AK30" i="1" s="1"/>
  <c r="BB94" i="1"/>
  <c r="AX94" i="1" s="1"/>
  <c r="J32" i="2" l="1"/>
  <c r="AG96" i="1" s="1"/>
  <c r="AG95" i="1" s="1"/>
  <c r="AG94" i="1" s="1"/>
  <c r="AK26" i="1" s="1"/>
  <c r="J41" i="3"/>
  <c r="J41" i="2"/>
  <c r="AN97" i="1"/>
  <c r="AT95" i="1"/>
  <c r="W31" i="1"/>
  <c r="AZ94" i="1"/>
  <c r="W29" i="1" s="1"/>
  <c r="AN96" i="1" l="1"/>
  <c r="AN95" i="1"/>
  <c r="AV94" i="1"/>
  <c r="AK29" i="1" s="1"/>
  <c r="AK35" i="1" s="1"/>
  <c r="AT94" i="1" l="1"/>
  <c r="AN94" i="1" s="1"/>
</calcChain>
</file>

<file path=xl/sharedStrings.xml><?xml version="1.0" encoding="utf-8"?>
<sst xmlns="http://schemas.openxmlformats.org/spreadsheetml/2006/main" count="5246" uniqueCount="942">
  <si>
    <t>Export Komplet</t>
  </si>
  <si>
    <t/>
  </si>
  <si>
    <t>2.0</t>
  </si>
  <si>
    <t>False</t>
  </si>
  <si>
    <t>{aeb41aa5-56c9-4d09-b43b-f56ba1839215}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</si>
  <si>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</si>
  <si>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</si>
  <si>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</si>
  <si>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</si>
  <si>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</si>
  <si>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</si>
  <si>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</si>
  <si>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</si>
  <si>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20210049</t>
  </si>
  <si>
    <t>Stavba:</t>
  </si>
  <si>
    <t>KSO:</t>
  </si>
  <si>
    <t>CC-CZ:</t>
  </si>
  <si>
    <t>Místo:</t>
  </si>
  <si>
    <t>Semily</t>
  </si>
  <si>
    <t>Datum:</t>
  </si>
  <si>
    <t>19. 4. 2022</t>
  </si>
  <si>
    <t>Zadavatel:</t>
  </si>
  <si>
    <t>IČ:</t>
  </si>
  <si>
    <t>VHS Turnov, Antonína Dvořáka 287, 511 01 Turnov</t>
  </si>
  <si>
    <t>DIČ:</t>
  </si>
  <si>
    <t>Zhotovitel:</t>
  </si>
  <si>
    <t>Dle výběrového řízení</t>
  </si>
  <si>
    <t>Projektant:</t>
  </si>
  <si>
    <t>26003236</t>
  </si>
  <si>
    <t>ŠINDLAR s.r.o.</t>
  </si>
  <si>
    <t>CZ 260 03 236</t>
  </si>
  <si>
    <t>True</t>
  </si>
  <si>
    <t>Zpracovatel:</t>
  </si>
  <si>
    <t>Roman Bárta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</si>
  <si>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</si>
  <si>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</si>
  <si>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</si>
  <si>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</si>
  <si>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</si>
  <si>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</si>
  <si>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</si>
  <si>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</si>
  <si>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</si>
  <si>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</si>
  <si>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</si>
  <si>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</si>
  <si>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</si>
  <si>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</si>
  <si>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</si>
  <si>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</si>
  <si>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</si>
  <si>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</si>
  <si>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</si>
  <si>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</si>
  <si>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</si>
  <si>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</si>
  <si>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</si>
  <si>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</si>
  <si>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</si>
  <si>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</si>
  <si>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</si>
  <si>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</si>
  <si>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</si>
  <si>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</si>
  <si>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</si>
  <si>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</si>
  <si>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</si>
  <si>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</si>
  <si>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</si>
  <si>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</si>
  <si>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</si>
  <si>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</si>
  <si>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</si>
  <si>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</si>
  <si>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</si>
  <si>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</si>
  <si>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</si>
  <si>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</si>
  <si>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</si>
  <si>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</si>
  <si>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01</t>
  </si>
  <si>
    <t>DOS</t>
  </si>
  <si>
    <t>STA</t>
  </si>
  <si>
    <t>1</t>
  </si>
  <si>
    <t>{3fb64b79-0db5-49ce-854b-3ccb39464cd6}</t>
  </si>
  <si>
    <t>2</t>
  </si>
  <si>
    <t>/</t>
  </si>
  <si>
    <t>SO 03</t>
  </si>
  <si>
    <t>Shybka vodovodu U Sauny</t>
  </si>
  <si>
    <t>Soupis</t>
  </si>
  <si>
    <t>{e022164d-3869-4fff-9201-2563cc6f74dd}</t>
  </si>
  <si>
    <t>12</t>
  </si>
  <si>
    <t>Vedlejší a ostatní náklady</t>
  </si>
  <si>
    <t>{75366627-a761-498f-959d-e42e452a8dbb}</t>
  </si>
  <si>
    <t>KRYCÍ LIST SOUPISU PRACÍ</t>
  </si>
  <si>
    <t>Objekt:</t>
  </si>
  <si>
    <t>01 - DOS</t>
  </si>
  <si>
    <t>Soupis:</t>
  </si>
  <si>
    <t>SO 03 - Shybka vodovodu U Sauny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</si>
  <si>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</si>
  <si>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</si>
  <si>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</si>
  <si>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</si>
  <si>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</si>
  <si>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</si>
  <si>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</si>
  <si>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</si>
  <si>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</si>
  <si>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</si>
  <si>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</si>
  <si>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</si>
  <si>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</si>
  <si>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</si>
  <si>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</si>
  <si>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</si>
  <si>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</si>
  <si>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</si>
  <si>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722 - Zdravotechnika - vnitřní vodovod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</si>
  <si>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</si>
  <si>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</si>
  <si>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</si>
  <si>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</si>
  <si>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</si>
  <si>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</si>
  <si>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</si>
  <si>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</si>
  <si>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</si>
  <si>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</si>
  <si>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</si>
  <si>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</si>
  <si>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</si>
  <si>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</si>
  <si>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</si>
  <si>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</si>
  <si>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</si>
  <si>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</si>
  <si>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</si>
  <si>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</si>
  <si>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m2</t>
  </si>
  <si>
    <t>CS ÚRS 2025 01</t>
  </si>
  <si>
    <t>4</t>
  </si>
  <si>
    <t>2086035560</t>
  </si>
  <si>
    <t>VV</t>
  </si>
  <si>
    <t>D.1.5</t>
  </si>
  <si>
    <t>3,6*2,6</t>
  </si>
  <si>
    <t>D.1.3</t>
  </si>
  <si>
    <t>2,5*1,1 "asf</t>
  </si>
  <si>
    <t>Součet</t>
  </si>
  <si>
    <t>113107324</t>
  </si>
  <si>
    <t>Odstranění podkladů nebo krytů strojně plochy jednotlivě do 50 m2 s přemístěním hmot na skládku na vzdálenost do 3 m nebo s naložením na dopravní prostředek z kameniva hrubého drceného, o tl. vrstvy přes 300 do 400 mm</t>
  </si>
  <si>
    <t>-1295932500</t>
  </si>
  <si>
    <t>5,02*1,1 "štěrk</t>
  </si>
  <si>
    <t>3</t>
  </si>
  <si>
    <t>113107331</t>
  </si>
  <si>
    <t>Odstranění podkladů nebo krytů strojně plochy jednotlivě do 50 m2 s přemístěním hmot na skládku na vzdálenost do 3 m nebo s naložením na dopravní prostředek z betonu prostého, o tl. vrstvy přes 100 do 150 mm</t>
  </si>
  <si>
    <t>134315724</t>
  </si>
  <si>
    <t>113107341</t>
  </si>
  <si>
    <t>Odstranění podkladů nebo krytů strojně plochy jednotlivě do 50 m2 s přemístěním hmot na skládku na vzdálenost do 3 m nebo s naložením na dopravní prostředek živičných, o tl. vrstvy do 50 mm</t>
  </si>
  <si>
    <t>-1565099293</t>
  </si>
  <si>
    <t>2,5*1,1</t>
  </si>
  <si>
    <t>5</t>
  </si>
  <si>
    <t>113154513</t>
  </si>
  <si>
    <t>Frézování živičného podkladu nebo krytu s naložením hmot na dopravní prostředek plochy do 500 m2 pruhu šířky do 0,5 m, tloušťky vrstvy 50 mm</t>
  </si>
  <si>
    <t>-20731073</t>
  </si>
  <si>
    <t>4,6*3,6</t>
  </si>
  <si>
    <t>2,5*1,5</t>
  </si>
  <si>
    <t>6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</si>
  <si>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</si>
  <si>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</si>
  <si>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</si>
  <si>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1768565889</t>
  </si>
  <si>
    <t>4,0</t>
  </si>
  <si>
    <t>7</t>
  </si>
  <si>
    <t>114203104</t>
  </si>
  <si>
    <t>Rozebrání dlažeb nebo záhozů s naložením na dopravní prostředek záhozů, rovnanin a soustřeďovacích staveb provedených na sucho</t>
  </si>
  <si>
    <t>m3</t>
  </si>
  <si>
    <t>1745131110</t>
  </si>
  <si>
    <t>stávající břehové opevnění</t>
  </si>
  <si>
    <t>2*10,5*3,0*0,4</t>
  </si>
  <si>
    <t>8</t>
  </si>
  <si>
    <t>114203201</t>
  </si>
  <si>
    <t>Očištění lomového kamene nebo betonových tvárnic získaných při rozebrání dlažeb, záhozů, rovnanin a soustřeďovacích staveb od hlíny nebo písku</t>
  </si>
  <si>
    <t>-433199460</t>
  </si>
  <si>
    <t>9</t>
  </si>
  <si>
    <t>114203301</t>
  </si>
  <si>
    <t>Třídění lomového kamene nebo betonových tvárnic strojně získaných při rozebrání dlažeb, záhozů, rovnanin a soustřeďovacích staveb podle druhu, velikosti nebo tvaru</t>
  </si>
  <si>
    <t>-2117726325</t>
  </si>
  <si>
    <t>10</t>
  </si>
  <si>
    <t>115101203</t>
  </si>
  <si>
    <t>Čerpání vody na dopravní výšku do 10 m s uvažovaným průměrným přítokem přes 1 000 do 2 000 l/min</t>
  </si>
  <si>
    <t>hod</t>
  </si>
  <si>
    <t>-16703510</t>
  </si>
  <si>
    <t>21*24</t>
  </si>
  <si>
    <t>11</t>
  </si>
  <si>
    <t>115101303</t>
  </si>
  <si>
    <t>Pohotovost záložní čerpací soupravy pro dopravní výšku do 10 m s uvažovaným průměrným přítokem přes 1 000 do 2 000 l/min</t>
  </si>
  <si>
    <t>den</t>
  </si>
  <si>
    <t>593857677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</si>
  <si>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</si>
  <si>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</si>
  <si>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-1078837095</t>
  </si>
  <si>
    <t>1*1,1</t>
  </si>
  <si>
    <t>13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</si>
  <si>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</si>
  <si>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</si>
  <si>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-1541160339</t>
  </si>
  <si>
    <t>2*1,1</t>
  </si>
  <si>
    <t>14</t>
  </si>
  <si>
    <t>121151103</t>
  </si>
  <si>
    <t>Sejmutí ornice strojně při souvislé ploše do 100 m2, tl. vrstvy do 200 mm</t>
  </si>
  <si>
    <t>-481288714</t>
  </si>
  <si>
    <t>2*10,5*3,0</t>
  </si>
  <si>
    <t>3,21*1,1</t>
  </si>
  <si>
    <t>122251105</t>
  </si>
  <si>
    <t>Odkopávky a prokopávky nezapažené strojně v hornině třídy těžitelnosti I skupiny 3 přes 500 do 1 000 m3</t>
  </si>
  <si>
    <t>-736819683</t>
  </si>
  <si>
    <t>odstranění zajímkování</t>
  </si>
  <si>
    <t>442,5</t>
  </si>
  <si>
    <t>16</t>
  </si>
  <si>
    <t>130001101</t>
  </si>
  <si>
    <t>Příplatek k cenám hloubených vykopávek za ztížení vykopávky v blízkosti podzemního vedení nebo výbušnin pro jakoukoliv třídu horniny</t>
  </si>
  <si>
    <t>-1635560577</t>
  </si>
  <si>
    <t>(1+12)*2*0,5*1,1*(1,82+0,15)</t>
  </si>
  <si>
    <t>17</t>
  </si>
  <si>
    <t>131251104</t>
  </si>
  <si>
    <t>Hloubení nezapažených jam a zářezů strojně s urovnáním dna do předepsaného profilu a spádu v hornině třídy těžitelnosti I skupiny 3 přes 100 do 500 m3</t>
  </si>
  <si>
    <t>1461348975</t>
  </si>
  <si>
    <t>ve dně</t>
  </si>
  <si>
    <t>50% výkopu</t>
  </si>
  <si>
    <t>26,0*7,65*0,5</t>
  </si>
  <si>
    <t>18</t>
  </si>
  <si>
    <t>131251204</t>
  </si>
  <si>
    <t>Hloubení zapažených jam a zářezů strojně s urovnáním dna do předepsaného profilu a spádu v hornině třídy těžitelnosti I skupiny 3 přes 100 do 500 m3</t>
  </si>
  <si>
    <t>1619581282</t>
  </si>
  <si>
    <t>2,6*3,6*2,15*0,5</t>
  </si>
  <si>
    <t>19</t>
  </si>
  <si>
    <t>131351104</t>
  </si>
  <si>
    <t>Hloubení nezapažených jam a zářezů strojně s urovnáním dna do předepsaného profilu a spádu v hornině třídy těžitelnosti II skupiny 4 přes 100 do 500 m3</t>
  </si>
  <si>
    <t>-557155763</t>
  </si>
  <si>
    <t>20</t>
  </si>
  <si>
    <t>131351204</t>
  </si>
  <si>
    <t>Hloubení zapažených jam a zářezů strojně s urovnáním dna do předepsaného profilu a spádu v hornině třídy těžitelnosti II skupiny 4 přes 100 do 500 m3</t>
  </si>
  <si>
    <t>-237723983</t>
  </si>
  <si>
    <t>132254204</t>
  </si>
  <si>
    <t>Hloubení zapažených rýh šířky přes 800 do 2 000 mm strojně s urovnáním dna do předepsaného profilu a spádu v hornině třídy těžitelnosti I skupiny 3 přes 100 do 500 m3</t>
  </si>
  <si>
    <t>-2016174741</t>
  </si>
  <si>
    <t>dle tabulky kubatur</t>
  </si>
  <si>
    <t>55,7*0,5</t>
  </si>
  <si>
    <t>31,35*((0,2+0,1)/2*1,1)*0,5</t>
  </si>
  <si>
    <t>22</t>
  </si>
  <si>
    <t>132354204</t>
  </si>
  <si>
    <t>Hloubení zapažených rýh šířky přes 800 do 2 000 mm strojně s urovnáním dna do předepsaného profilu a spádu v hornině třídy těžitelnosti II skupiny 4 přes 100 do 500 m3</t>
  </si>
  <si>
    <t>242157478</t>
  </si>
  <si>
    <t>23</t>
  </si>
  <si>
    <t>151201201</t>
  </si>
  <si>
    <t>Zřízení pažení stěn výkopu bez rozepření nebo vzepření zátažné, hloubky do 4 m</t>
  </si>
  <si>
    <t>-32386678</t>
  </si>
  <si>
    <t>2*(2,6+3,6)*2,15</t>
  </si>
  <si>
    <t>24</t>
  </si>
  <si>
    <t>151201211</t>
  </si>
  <si>
    <t>Odstranění pažení stěn výkopu bez rozepření nebo vzepření s uložením pažin na vzdálenost do 3 m od okraje výkopu zátažné, hloubky do 4 m</t>
  </si>
  <si>
    <t>-1011548802</t>
  </si>
  <si>
    <t>25</t>
  </si>
  <si>
    <t>151201301</t>
  </si>
  <si>
    <t>Zřízení rozepření zapažených stěn výkopů s potřebným přepažováním při pažení zátažném, hloubky do 4 m</t>
  </si>
  <si>
    <t>-737445831</t>
  </si>
  <si>
    <t>2,6*3,6*2,15</t>
  </si>
  <si>
    <t>26</t>
  </si>
  <si>
    <t>151201311</t>
  </si>
  <si>
    <t>Odstranění rozepření stěn výkopů s uložením materiálu na vzdálenost do 3 m od okraje výkopu pažení zátažného, hloubky do 4 m</t>
  </si>
  <si>
    <t>9931141</t>
  </si>
  <si>
    <t>27</t>
  </si>
  <si>
    <t>151811131</t>
  </si>
  <si>
    <t>Zřízení pažicích boxů pro pažení a rozepření stěn rýh podzemního vedení hloubka výkopu do 4 m, šířka do 1,2 m</t>
  </si>
  <si>
    <t>762131733</t>
  </si>
  <si>
    <t>124,83</t>
  </si>
  <si>
    <t>28</t>
  </si>
  <si>
    <t>151811231</t>
  </si>
  <si>
    <t>Odstranění pažicích boxů pro pažení a rozepření stěn rýh podzemního vedení hloubka výkopu do 4 m, šířka do 1,2 m</t>
  </si>
  <si>
    <t>-1840649727</t>
  </si>
  <si>
    <t>29</t>
  </si>
  <si>
    <t>162451106</t>
  </si>
  <si>
    <t>Vodorovné přemístění výkopku nebo sypaniny po suchu na obvyklém dopravním prostředku, bez naložení výkopku, avšak se složením bez rozhrnutí z horniny třídy těžitelnosti I skupiny 1 až 3 na skládku zhotovitele</t>
  </si>
  <si>
    <t>1043242035</t>
  </si>
  <si>
    <t>zemina na meziskládku a zpět</t>
  </si>
  <si>
    <t>32,24*2</t>
  </si>
  <si>
    <t>30</t>
  </si>
  <si>
    <t>162751117-R</t>
  </si>
  <si>
    <t>330209529</t>
  </si>
  <si>
    <t>přebytečná zemina</t>
  </si>
  <si>
    <t>99,45+10,062+30,436</t>
  </si>
  <si>
    <t>-34,24</t>
  </si>
  <si>
    <t>31</t>
  </si>
  <si>
    <t>162751137-R</t>
  </si>
  <si>
    <t>Vodorovné přemístění výkopku nebo sypaniny po suchu na obvyklém dopravním prostředku, bez naložení výkopku, avšak se složením bez rozhrnutí z horniny třídy těžitelnosti II skupiny 4 a 5 na skládku zhotovitele</t>
  </si>
  <si>
    <t>-233401086</t>
  </si>
  <si>
    <t>32</t>
  </si>
  <si>
    <t>171153101-R</t>
  </si>
  <si>
    <t>Zemní hrázky přívodních a odpadních melioračních kanálů zhutňované po vrstvách tloušťky 200 mm s přemístěním sypaniny do 20 m nebo s jejím přehozením do 3 m z hornin třídy těžitelnosti I a II, skupiny 1 až 4</t>
  </si>
  <si>
    <t>1069921039</t>
  </si>
  <si>
    <t>D.1.6</t>
  </si>
  <si>
    <t>zajímkování stavby</t>
  </si>
  <si>
    <t>včetně materiálu</t>
  </si>
  <si>
    <t>předpokládá se použití dovezeného materiálu</t>
  </si>
  <si>
    <t>dodavatel si do ceny zahrne naložení na meziskládce</t>
  </si>
  <si>
    <t>vodorovný přesun a následnou likvidaci zeminy</t>
  </si>
  <si>
    <t>2*47,0*1,5</t>
  </si>
  <si>
    <t>33</t>
  </si>
  <si>
    <t>171201221</t>
  </si>
  <si>
    <t>Poplatek za uložení stavebního odpadu na skládce (skládkovné) zeminy a kamení zatříděného do Katalogu odpadů pod kódem 17 05 04</t>
  </si>
  <si>
    <t>t</t>
  </si>
  <si>
    <t>-823449640</t>
  </si>
  <si>
    <t>105,708*1,8</t>
  </si>
  <si>
    <t>139,948*1,8</t>
  </si>
  <si>
    <t>34</t>
  </si>
  <si>
    <t>174101101</t>
  </si>
  <si>
    <t>Zásyp sypaninou z jakékoliv horniny strojně s uložením výkopku ve vrstvách se zhutněním jam, šachet, rýh nebo kolem objektů v těchto vykopávkách</t>
  </si>
  <si>
    <t>-1708816760</t>
  </si>
  <si>
    <t>34,24 "zemina z výkopu</t>
  </si>
  <si>
    <t>2,15 "náhrada výkopku</t>
  </si>
  <si>
    <t>Mezisoučet</t>
  </si>
  <si>
    <t>2,6*3,6*2,15 "výkop</t>
  </si>
  <si>
    <t>- 0,9" štěrk</t>
  </si>
  <si>
    <t>-0,481 "podkl. beton</t>
  </si>
  <si>
    <t>- (2,4*1,65*1,95) "šachta</t>
  </si>
  <si>
    <t>35</t>
  </si>
  <si>
    <t>M</t>
  </si>
  <si>
    <t>58331202</t>
  </si>
  <si>
    <t>štěrkodrť netříděná do 100mm amfibolit</t>
  </si>
  <si>
    <t>-1350709074</t>
  </si>
  <si>
    <t>2,15*2,0</t>
  </si>
  <si>
    <t>11,021*2,0</t>
  </si>
  <si>
    <t>36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</si>
  <si>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</si>
  <si>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</si>
  <si>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2096845961</t>
  </si>
  <si>
    <t>15,23</t>
  </si>
  <si>
    <t>37</t>
  </si>
  <si>
    <t>58331200</t>
  </si>
  <si>
    <t>štěrkopísek netříděný</t>
  </si>
  <si>
    <t>-1155082860</t>
  </si>
  <si>
    <t>P</t>
  </si>
  <si>
    <t>Poznámka k položce:_x000D_
hmotnost 1,85t/m3</t>
  </si>
  <si>
    <t>15,23*1,85 'Přepočtené koeficientem množství</t>
  </si>
  <si>
    <t>38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</si>
  <si>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</si>
  <si>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</si>
  <si>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1946967795</t>
  </si>
  <si>
    <t>39</t>
  </si>
  <si>
    <t>181351003</t>
  </si>
  <si>
    <t>Rozprostření a urovnání ornice v rovině nebo ve svahu sklonu do 1:5 strojně při souvislé ploše do 100 m2, tl. vrstvy do 200 mm</t>
  </si>
  <si>
    <t>-252773607</t>
  </si>
  <si>
    <t>dle položky sejmutí ornice</t>
  </si>
  <si>
    <t>40</t>
  </si>
  <si>
    <t>181411121</t>
  </si>
  <si>
    <t>Založení trávníku na půdě předem připravené plochy do 1000 m2 výsevem včetně utažení lučního v rovině nebo na svahu do 1:5</t>
  </si>
  <si>
    <t>2042648956</t>
  </si>
  <si>
    <t>3,531</t>
  </si>
  <si>
    <t>41</t>
  </si>
  <si>
    <t>00572472</t>
  </si>
  <si>
    <t>osivo směs travní krajinná-rovinná</t>
  </si>
  <si>
    <t>kg</t>
  </si>
  <si>
    <t>427535595</t>
  </si>
  <si>
    <t>3,531*0,02</t>
  </si>
  <si>
    <t>42</t>
  </si>
  <si>
    <t>181411122</t>
  </si>
  <si>
    <t>Založení trávníku na půdě předem připravené plochy do 1000 m2 výsevem včetně utažení lučního na svahu přes 1:5 do 1:2</t>
  </si>
  <si>
    <t>-750666947</t>
  </si>
  <si>
    <t>43</t>
  </si>
  <si>
    <t>00572474</t>
  </si>
  <si>
    <t>osivo směs travní krajinná-svahová</t>
  </si>
  <si>
    <t>973436449</t>
  </si>
  <si>
    <t>63,0*0,02</t>
  </si>
  <si>
    <t>1,26*0,02 'Přepočtené koeficientem množství</t>
  </si>
  <si>
    <t>44</t>
  </si>
  <si>
    <t>182151111</t>
  </si>
  <si>
    <t>Svahování trvalých svahů do projektovaných profilů strojně s potřebným přemístěním výkopku při svahování v zářezech v hornině třídy těžitelnosti I, skupiny 1 až 3</t>
  </si>
  <si>
    <t>1539190883</t>
  </si>
  <si>
    <t>45</t>
  </si>
  <si>
    <t>182351023</t>
  </si>
  <si>
    <t>Rozprostření a urovnání ornice ve svahu sklonu přes 1:5 strojně při souvislé ploše do 100 m2, tl. vrstvy do 200 mm</t>
  </si>
  <si>
    <t>-74804781</t>
  </si>
  <si>
    <t>Zakládání</t>
  </si>
  <si>
    <t>46</t>
  </si>
  <si>
    <t>211531111</t>
  </si>
  <si>
    <t>Výplň kamenivem do rýh odvodňovacích žeber nebo trativodů bez zhutnění, s úpravou povrchu výplně kamenivem hrubým drceným frakce 16 až 63 mm</t>
  </si>
  <si>
    <t>-1550274714</t>
  </si>
  <si>
    <t>26,0*0,9*0,2</t>
  </si>
  <si>
    <t>47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</si>
  <si>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</si>
  <si>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</si>
  <si>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-1410655255</t>
  </si>
  <si>
    <t>57,35</t>
  </si>
  <si>
    <t>Svislé a kompletní konstrukce</t>
  </si>
  <si>
    <t>48</t>
  </si>
  <si>
    <t>382122121</t>
  </si>
  <si>
    <t>Montáž dílců prefabrikovaných pravoúhlých nádrží ze železobetonu šířky do 3 m dna včetně těsnění výšky přes 1 do 3 m hmotnosti do 22 t, délky do 3 m</t>
  </si>
  <si>
    <t>kus</t>
  </si>
  <si>
    <t>-310691473</t>
  </si>
  <si>
    <t>49</t>
  </si>
  <si>
    <t>592r262623</t>
  </si>
  <si>
    <t>dno pravoúhlé nádrže 2400x1650x2005 stěna tl min. 200mm</t>
  </si>
  <si>
    <t>-24809220</t>
  </si>
  <si>
    <t>50</t>
  </si>
  <si>
    <t>382122311</t>
  </si>
  <si>
    <t>Montáž dílců prefabrikovaných pravoúhlých nádrží ze železobetonu šířky do 3 m zákrytové desky, délky do 3 m</t>
  </si>
  <si>
    <t>-1152780703</t>
  </si>
  <si>
    <t>51</t>
  </si>
  <si>
    <t>592r2610356</t>
  </si>
  <si>
    <t>deska zákrytová pravoúhlé nádrže nízké 2400x1650x250</t>
  </si>
  <si>
    <t>-986794734</t>
  </si>
  <si>
    <t>1x otvor 700x700</t>
  </si>
  <si>
    <t>včetně vstupního komínku</t>
  </si>
  <si>
    <t>Vodorovné konstrukce</t>
  </si>
  <si>
    <t>52</t>
  </si>
  <si>
    <t>451573111</t>
  </si>
  <si>
    <t>Lože pod potrubí, stoky a drobné objekty v otevřeném výkopu z písku a štěrkopísku do 63 mm</t>
  </si>
  <si>
    <t>1944312586</t>
  </si>
  <si>
    <t>3,45</t>
  </si>
  <si>
    <t>2,5*3,6*0,1</t>
  </si>
  <si>
    <t>53</t>
  </si>
  <si>
    <t>452311141</t>
  </si>
  <si>
    <t>Podkladní a zajišťovací konstrukce z betonu prostého v otevřeném výkopu bez zvýšených nároků na prostředí desky pod potrubí, stoky a drobné objekty z betonu tř. C 16/20</t>
  </si>
  <si>
    <t>636934565</t>
  </si>
  <si>
    <t>2,6*1,85*0,1</t>
  </si>
  <si>
    <t>26,0*0,16 "v korytě</t>
  </si>
  <si>
    <t>54</t>
  </si>
  <si>
    <t>452313151</t>
  </si>
  <si>
    <t>Podkladní a zajišťovací konstrukce z betonu prostého v otevřeném výkopu bez zvýšených nároků na prostředí bloky pro potrubí z betonu tř. C 20/25</t>
  </si>
  <si>
    <t>-1247082992</t>
  </si>
  <si>
    <t>0,2*0,2*0,65</t>
  </si>
  <si>
    <t>55</t>
  </si>
  <si>
    <t>452353101</t>
  </si>
  <si>
    <t>Bednění podkladních a zajišťovacích konstrukcí v otevřeném výkopu bloků pro potrubí</t>
  </si>
  <si>
    <t>CS ÚRS 2023 01</t>
  </si>
  <si>
    <t>-1261555905</t>
  </si>
  <si>
    <t>4*0,2*0,65</t>
  </si>
  <si>
    <t>56</t>
  </si>
  <si>
    <t>461211711-R</t>
  </si>
  <si>
    <t>Patka z lomového kamene lomařsky upraveného pro dlažbu zděná na sucho bez výplně spár</t>
  </si>
  <si>
    <t>2117349884</t>
  </si>
  <si>
    <t>obnova opevnění</t>
  </si>
  <si>
    <t>z rozebraného kamene</t>
  </si>
  <si>
    <t>z ceníkové ceny odečtena cena kamene</t>
  </si>
  <si>
    <t>2*3,0*1,0*1,0</t>
  </si>
  <si>
    <t>57</t>
  </si>
  <si>
    <t>462511270</t>
  </si>
  <si>
    <t>Zához z lomového kamene neupraveného záhozového bez proštěrkování z terénu, hmotnosti jednotlivých kamenů do 200 kg</t>
  </si>
  <si>
    <t>373473950</t>
  </si>
  <si>
    <t>26,0*4,48</t>
  </si>
  <si>
    <t>58</t>
  </si>
  <si>
    <t>462519002</t>
  </si>
  <si>
    <t>Zához z lomového kamene neupraveného záhozového Příplatek k cenám za urovnání viditelných ploch záhozu z kamene, hmotnosti jednotlivých kamenů do 200 kg</t>
  </si>
  <si>
    <t>-470584648</t>
  </si>
  <si>
    <t>26,0*5,9</t>
  </si>
  <si>
    <t>59</t>
  </si>
  <si>
    <t>463212121-R</t>
  </si>
  <si>
    <t>Rovnanina z lomového kamene upraveného, tříděného jakékoliv tloušťky rovnaniny s vyplněním spár a dutin těženým kamenivem</t>
  </si>
  <si>
    <t>675879549</t>
  </si>
  <si>
    <t>60</t>
  </si>
  <si>
    <t>463212191</t>
  </si>
  <si>
    <t>Rovnanina z lomového kamene upraveného, tříděného Příplatek k cenám za vypracování líce</t>
  </si>
  <si>
    <t>-947899900</t>
  </si>
  <si>
    <t>61</t>
  </si>
  <si>
    <t>464511122-R</t>
  </si>
  <si>
    <t>Pohoz dna nebo svahů jakékoliv tloušťky z kamene záhozového z terénu, hmotnosti jednotlivých kamenů do 200 kg</t>
  </si>
  <si>
    <t>1249369760</t>
  </si>
  <si>
    <t>ochrana zemní jímky proti rozplavení</t>
  </si>
  <si>
    <t>bude použit kámen pro zához dna</t>
  </si>
  <si>
    <t>2*47,0*1,1*0,4</t>
  </si>
  <si>
    <t>Komunikace pozemní</t>
  </si>
  <si>
    <t>62</t>
  </si>
  <si>
    <t>564762111</t>
  </si>
  <si>
    <t>Podklad nebo kryt z vibrovaného štěrku VŠ s rozprostřením, vlhčením a zhutněním, po zhutnění tl. 200 mm</t>
  </si>
  <si>
    <t>1207618015</t>
  </si>
  <si>
    <t>63</t>
  </si>
  <si>
    <t>564851011</t>
  </si>
  <si>
    <t>Podklad ze štěrkodrti ŠD s rozprostřením a zhutněním plochy jednotlivě do 100 m2, po zhutnění tl. 150 mm</t>
  </si>
  <si>
    <t>-1029055178</t>
  </si>
  <si>
    <t>64</t>
  </si>
  <si>
    <t>564861011</t>
  </si>
  <si>
    <t>Podklad ze štěrkodrti ŠD s rozprostřením a zhutněním plochy jednotlivě do 100 m2, po zhutnění tl. 200 mm</t>
  </si>
  <si>
    <t>-391949570</t>
  </si>
  <si>
    <t>dle ČSN 73 6126-1</t>
  </si>
  <si>
    <t>65</t>
  </si>
  <si>
    <t>565155111</t>
  </si>
  <si>
    <t>Asfaltový beton vrstva podkladní ACP 16 (obalované kamenivo střednězrnné - OKS) s rozprostřením a zhutněním v pruhu šířky přes 1,5 do 3 m, po zhutnění tl. 70 mm</t>
  </si>
  <si>
    <t>463998659</t>
  </si>
  <si>
    <t>dle ČSN 73 6121</t>
  </si>
  <si>
    <t>66</t>
  </si>
  <si>
    <t>567122112</t>
  </si>
  <si>
    <t>Podklad ze směsi stmelené cementem SC bez dilatačních spár, s rozprostřením a zhutněním SC C 8/10 (KSC I), po zhutnění tl. 130 mm</t>
  </si>
  <si>
    <t>362187348</t>
  </si>
  <si>
    <t>dle ČSN 73 6124-1</t>
  </si>
  <si>
    <t>67</t>
  </si>
  <si>
    <t>573211109</t>
  </si>
  <si>
    <t>Postřik spojovací PS bez posypu kamenivem z asfaltu silničního, v množství 0,50 kg/m2</t>
  </si>
  <si>
    <t>1088974355</t>
  </si>
  <si>
    <t xml:space="preserve">dle  ČSN 73 6132 </t>
  </si>
  <si>
    <t>68</t>
  </si>
  <si>
    <t>577134111</t>
  </si>
  <si>
    <t>Asfaltový beton vrstva obrusná ACO 11 (ABS) s rozprostřením a se zhutněním z nemodifikovaného asfaltu v pruhu šířky do 3 m tř. I (ACO 11+), po zhutnění tl. 40 mm</t>
  </si>
  <si>
    <t>2101700372</t>
  </si>
  <si>
    <t>Úpravy povrchů, podlahy a osazování výplní</t>
  </si>
  <si>
    <t>69</t>
  </si>
  <si>
    <t>631311214</t>
  </si>
  <si>
    <t>Mazanina z betonu prostého se zvýšenými nároky na prostředí tl. přes 50 do 80 mm tř. C 25/30</t>
  </si>
  <si>
    <t>1456328371</t>
  </si>
  <si>
    <t>2,4*1,65*0,1</t>
  </si>
  <si>
    <t>Trubní vedení</t>
  </si>
  <si>
    <t>70</t>
  </si>
  <si>
    <t>850245121</t>
  </si>
  <si>
    <t>Výřez nebo výsek na potrubí z trub litinových tlakových nebo plastických hmot DN 80</t>
  </si>
  <si>
    <t>1769040525</t>
  </si>
  <si>
    <t>71</t>
  </si>
  <si>
    <t>850311811</t>
  </si>
  <si>
    <t>Bourání stávajícího potrubí z trub litinových hrdlových nebo přírubových v otevřeném výkopu DN do 150</t>
  </si>
  <si>
    <t>1233323713</t>
  </si>
  <si>
    <t>72</t>
  </si>
  <si>
    <t>850315121</t>
  </si>
  <si>
    <t>Výřez nebo výsek na potrubí z trub litinových tlakových nebo plastických hmot DN 150</t>
  </si>
  <si>
    <t>-351587664</t>
  </si>
  <si>
    <t>73</t>
  </si>
  <si>
    <t>851241131</t>
  </si>
  <si>
    <t>Montáž potrubí z trub litinových tlakových hrdlových v otevřeném výkopu s integrovaným těsněním DN 80</t>
  </si>
  <si>
    <t>-1749166570</t>
  </si>
  <si>
    <t>74</t>
  </si>
  <si>
    <t>55253015</t>
  </si>
  <si>
    <t>trouba vodovodní litinová hrdlová dl 6m DN 80</t>
  </si>
  <si>
    <t>-1124615658</t>
  </si>
  <si>
    <t>75</t>
  </si>
  <si>
    <t>851311131</t>
  </si>
  <si>
    <t>Montáž potrubí z trub litinových tlakových hrdlových v otevřeném výkopu s integrovaným těsněním DN 150</t>
  </si>
  <si>
    <t>2138137022</t>
  </si>
  <si>
    <t>76</t>
  </si>
  <si>
    <t>55251413</t>
  </si>
  <si>
    <t>trouba vodovodní litinová hrdlová s návarkem povrchová ochrana cementová malta+PP vlákna DN 150</t>
  </si>
  <si>
    <t>-442733977</t>
  </si>
  <si>
    <t>Poznámka k položce:_x000D_
vnejší chrana vcementovou maltou např. Duktus OCM</t>
  </si>
  <si>
    <t>77</t>
  </si>
  <si>
    <t>55251462</t>
  </si>
  <si>
    <t>kroužek zámkový kovový pro extrémní tlaky a speciální konstrukce DN 150</t>
  </si>
  <si>
    <t>1292463808</t>
  </si>
  <si>
    <t>Poznámka k položce:_x000D_
jištěný násuvný hrdlový spoj např. Duktus BLS</t>
  </si>
  <si>
    <t>78</t>
  </si>
  <si>
    <t>857241131</t>
  </si>
  <si>
    <t>Montáž litinových tvarovek na potrubí litinovém tlakovém jednoosých na potrubí z trub hrdlových v otevřeném výkopu, kanálu nebo v šachtě s integrovaným těsněním DN 80</t>
  </si>
  <si>
    <t>-1627915736</t>
  </si>
  <si>
    <t>79</t>
  </si>
  <si>
    <t>55259710</t>
  </si>
  <si>
    <t>přesuvka hrdlová U tvárná litina základní povrchová ochrana včetně 2x spoj těsnící dl 160mm DN 80</t>
  </si>
  <si>
    <t>946505213</t>
  </si>
  <si>
    <t>80</t>
  </si>
  <si>
    <t>857242122</t>
  </si>
  <si>
    <t>Montáž litinových tvarovek na potrubí litinovém tlakovém jednoosých na potrubí z trub přírubových v otevřeném výkopu, kanálu nebo v šachtě DN 80</t>
  </si>
  <si>
    <t>-1426653807</t>
  </si>
  <si>
    <t>81</t>
  </si>
  <si>
    <t>HWL.850008080016</t>
  </si>
  <si>
    <t>TVAROVKA FF KUS 80/800 PN 16</t>
  </si>
  <si>
    <t>240007397</t>
  </si>
  <si>
    <t>82</t>
  </si>
  <si>
    <t>55.810008000216</t>
  </si>
  <si>
    <t>PŘÍRUBA VNITŘNÍ ZÁVIT 80-2''</t>
  </si>
  <si>
    <t>-318158241</t>
  </si>
  <si>
    <t>83</t>
  </si>
  <si>
    <t>857251151</t>
  </si>
  <si>
    <t>Montáž litinových tvarovek na potrubí litinovém tlakovém jednoosých na potrubí z trub hrdlových v otevřeném výkopu, kanálu nebo v šachtě s přírubovým koncem vnějšího průměru DN/OD 90</t>
  </si>
  <si>
    <t>907288869</t>
  </si>
  <si>
    <t>84</t>
  </si>
  <si>
    <t>55251186r</t>
  </si>
  <si>
    <t>tvarovka přírubová s hrdlem E, PN 10-16 DN 90/příruba DN 80 PN 16</t>
  </si>
  <si>
    <t>1939299300</t>
  </si>
  <si>
    <t>85</t>
  </si>
  <si>
    <t>857311131</t>
  </si>
  <si>
    <t>Montáž litinových tvarovek na potrubí litinovém tlakovém jednoosých na potrubí z trub hrdlových v otevřeném výkopu, kanálu nebo v šachtě s integrovaným těsněním DN 150</t>
  </si>
  <si>
    <t>-655654284</t>
  </si>
  <si>
    <t>86</t>
  </si>
  <si>
    <t>55253907r</t>
  </si>
  <si>
    <t>koleno hrdlové z tvárné litiny,práškový epoxid tl 250µm MMK-kus DN 150- 11,25°  PN 16</t>
  </si>
  <si>
    <t>-2092544440</t>
  </si>
  <si>
    <t>87</t>
  </si>
  <si>
    <t>55253919r</t>
  </si>
  <si>
    <t>koleno hrdlové z tvárné litiny,práškový epoxid tl 250µm MMK-kus DN 150-22,5°  PN 16</t>
  </si>
  <si>
    <t>-1901748590</t>
  </si>
  <si>
    <t>88</t>
  </si>
  <si>
    <t>55253931r</t>
  </si>
  <si>
    <t>koleno hrdlové z tvárné litiny,práškový epoxid tl 250µm MMK-kus DN 150-30°  PN 16</t>
  </si>
  <si>
    <t>-1780935128</t>
  </si>
  <si>
    <t>89</t>
  </si>
  <si>
    <t>55259713r</t>
  </si>
  <si>
    <t>přesuvka hrdlová U tvárná litina základní povrchová ochrana včetně 2x spoj těsnící dl 165mm DN 150  PN 16</t>
  </si>
  <si>
    <t>-1906214348</t>
  </si>
  <si>
    <t>90</t>
  </si>
  <si>
    <t>857311151</t>
  </si>
  <si>
    <t>Montáž litinových tvarovek na potrubí litinovém tlakovém jednoosých na potrubí z trub hrdlových v otevřeném výkopu, kanálu nebo v šachtě s přírubovým koncem vnějšího průměru DN/OD 160</t>
  </si>
  <si>
    <t>-1608480316</t>
  </si>
  <si>
    <t>91</t>
  </si>
  <si>
    <t>55251189r</t>
  </si>
  <si>
    <t>tvarovka přírubová s hrdlem E, PN 10-16 DN 160/příruba DN 150  PN 16</t>
  </si>
  <si>
    <t>-1772282468</t>
  </si>
  <si>
    <t>92</t>
  </si>
  <si>
    <t>857312122</t>
  </si>
  <si>
    <t>Montáž litinových tvarovek na potrubí litinovém tlakovém jednoosých na potrubí z trub přírubových v otevřeném výkopu, kanálu nebo v šachtě DN 150</t>
  </si>
  <si>
    <t>612227744</t>
  </si>
  <si>
    <t>93</t>
  </si>
  <si>
    <t>55253969r</t>
  </si>
  <si>
    <t>koleno přírubové z tvárné litiny,práškový epoxid tl 250µm FFK-kus DN 150-11,25°  PN 16</t>
  </si>
  <si>
    <t>-1052592691</t>
  </si>
  <si>
    <t>94</t>
  </si>
  <si>
    <t>551.850015060016</t>
  </si>
  <si>
    <t>TVAROVKA FF KUS 150/600  PN 16</t>
  </si>
  <si>
    <t>-392551334</t>
  </si>
  <si>
    <t>95</t>
  </si>
  <si>
    <t>55.850015080016</t>
  </si>
  <si>
    <t>TVAROVKA FF KUS 150/800  PN 16</t>
  </si>
  <si>
    <t>583752825</t>
  </si>
  <si>
    <t>96</t>
  </si>
  <si>
    <t>55.800015000016</t>
  </si>
  <si>
    <t>PŘÍRUBA SLEPÁ 150  PN 16</t>
  </si>
  <si>
    <t>1643080428</t>
  </si>
  <si>
    <t>97</t>
  </si>
  <si>
    <t>5.40015016016</t>
  </si>
  <si>
    <t>PŘÍRUBA JIŠTĚNÁ PROTI POSUNU PRO PE POTRUBÍ DN 150  PN 16, S2000</t>
  </si>
  <si>
    <t>-2145251198</t>
  </si>
  <si>
    <t>98</t>
  </si>
  <si>
    <t>857314122</t>
  </si>
  <si>
    <t>Montáž litinových tvarovek na potrubí litinovém tlakovém odbočných na potrubí z trub přírubových v otevřeném výkopu, kanálu nebo v šachtě DN 150</t>
  </si>
  <si>
    <t>853115241</t>
  </si>
  <si>
    <t>99</t>
  </si>
  <si>
    <t>55253531r</t>
  </si>
  <si>
    <t>tvarovka přírubová litinová s přírubovou odbočkou,práškový epoxid tl 250µm T-kus DN 150/150  PN 16</t>
  </si>
  <si>
    <t>-1070229973</t>
  </si>
  <si>
    <t>100</t>
  </si>
  <si>
    <t>871313121</t>
  </si>
  <si>
    <t>Montáž kanalizačního potrubí z tvrdého PVC-U hladkého plnostěnného tuhost SN 8 DN 160</t>
  </si>
  <si>
    <t>-552166202</t>
  </si>
  <si>
    <t>10,9 "odvodnění šachty</t>
  </si>
  <si>
    <t>101</t>
  </si>
  <si>
    <t>28611261</t>
  </si>
  <si>
    <t>trubka kanalizační PVC-U plnostěnná jednovrstvá DN 160x6000mm SN12</t>
  </si>
  <si>
    <t>CS ÚRS 2024 01</t>
  </si>
  <si>
    <t>-1160287094</t>
  </si>
  <si>
    <t>10,9*1,03 'Přepočtené koeficientem množství</t>
  </si>
  <si>
    <t>102</t>
  </si>
  <si>
    <t>890311851</t>
  </si>
  <si>
    <t>Bourání šachet a jímek strojně velikosti obestavěného prostoru do 1,5 m3 ze železobetonu</t>
  </si>
  <si>
    <t>-327926459</t>
  </si>
  <si>
    <t>2,1*1,2*1,6</t>
  </si>
  <si>
    <t>103</t>
  </si>
  <si>
    <t>891241222</t>
  </si>
  <si>
    <t>Montáž vodovodních armatur na potrubí šoupátek nebo klapek uzavíracích v šachtách s ručním kolečkem DN 80</t>
  </si>
  <si>
    <t>464886194</t>
  </si>
  <si>
    <t>104</t>
  </si>
  <si>
    <t>HWL.400305000016</t>
  </si>
  <si>
    <t>ŠOUPĚ E3 PŘÍRUBOVÉ KRÁTKÉ 50</t>
  </si>
  <si>
    <t>-1231208186</t>
  </si>
  <si>
    <t>Poznámka k položce:_x000D_
HAWLE E3</t>
  </si>
  <si>
    <t>105</t>
  </si>
  <si>
    <t>55.780008000000</t>
  </si>
  <si>
    <t>KOLO RUČNÍ  65-80</t>
  </si>
  <si>
    <t>866273625</t>
  </si>
  <si>
    <t>106</t>
  </si>
  <si>
    <t>891241821</t>
  </si>
  <si>
    <t>Demontáž vodovodních armatur na potrubí šoupátek nebo klapek uzavíracích v šachtách s ručním kolečkem DN 80</t>
  </si>
  <si>
    <t>764438864</t>
  </si>
  <si>
    <t>107</t>
  </si>
  <si>
    <t>891311222</t>
  </si>
  <si>
    <t>Montáž vodovodních armatur na potrubí šoupátek nebo klapek uzavíracích v šachtách s ručním kolečkem DN 150</t>
  </si>
  <si>
    <t>-460876564</t>
  </si>
  <si>
    <t>108</t>
  </si>
  <si>
    <t>HWL.400315000016</t>
  </si>
  <si>
    <t>ŠOUPĚ E3 PŘÍRUBOVÉ KRÁTKÉ 150</t>
  </si>
  <si>
    <t>-776621988</t>
  </si>
  <si>
    <t>109</t>
  </si>
  <si>
    <t>HWL.415015008016</t>
  </si>
  <si>
    <t>ŠOUPĚ E2/E3 PŘÍRUBOVÉ REDUKOVANÉ 150/80</t>
  </si>
  <si>
    <t>148625749</t>
  </si>
  <si>
    <t>110</t>
  </si>
  <si>
    <t>55.780012500000</t>
  </si>
  <si>
    <t>KOLO RUČNÍ 125-150</t>
  </si>
  <si>
    <t>-1770676715</t>
  </si>
  <si>
    <t>111</t>
  </si>
  <si>
    <t>891311821</t>
  </si>
  <si>
    <t>Demontáž vodovodních armatur na potrubí šoupátek nebo klapek uzavíracích v šachtách s ručním kolečkem DN 150</t>
  </si>
  <si>
    <t>1837035173</t>
  </si>
  <si>
    <t>112</t>
  </si>
  <si>
    <t>892351111</t>
  </si>
  <si>
    <t>Tlakové zkoušky vodou na potrubí DN 150 nebo 200</t>
  </si>
  <si>
    <t>-1603776304</t>
  </si>
  <si>
    <t>113</t>
  </si>
  <si>
    <t>892372111</t>
  </si>
  <si>
    <t>Tlakové zkoušky vodou zabezpečení konců potrubí při tlakových zkouškách DN do 300</t>
  </si>
  <si>
    <t>-1464035147</t>
  </si>
  <si>
    <t>114</t>
  </si>
  <si>
    <t>894201120</t>
  </si>
  <si>
    <t>Ostatní konstrukce na trubním vedení z prostého betonu dno šachet tloušťky přes 200 mm z betonu bez zvýšených nároků na prostředí tř. C 20/25</t>
  </si>
  <si>
    <t>1718061439</t>
  </si>
  <si>
    <t>spadové betony</t>
  </si>
  <si>
    <t>2,0*1,25*0,05</t>
  </si>
  <si>
    <t>115</t>
  </si>
  <si>
    <t>894201193</t>
  </si>
  <si>
    <t>Ostatní konstrukce na trubním vedení z prostého betonu dno šachet tloušťky přes 200 mm Příplatek k ceně za tloušťku dna do 200 mm</t>
  </si>
  <si>
    <t>-1332829103</t>
  </si>
  <si>
    <t>116</t>
  </si>
  <si>
    <t>899101211</t>
  </si>
  <si>
    <t>Demontáž poklopů litinových a ocelových včetně rámů, hmotnosti jednotlivě do 50 kg</t>
  </si>
  <si>
    <t>-1413674793</t>
  </si>
  <si>
    <t>117</t>
  </si>
  <si>
    <t>899104112</t>
  </si>
  <si>
    <t>Osazení poklopů šachtových litinových, ocelových nebo železobetonových včetně rámů pro třídu zatížení D400, E600</t>
  </si>
  <si>
    <t>791003933</t>
  </si>
  <si>
    <t>118</t>
  </si>
  <si>
    <t>552r41020</t>
  </si>
  <si>
    <t>poklop šachtový litinový, rám litinový třída D400, čtvercový 700x700</t>
  </si>
  <si>
    <t>-137865964</t>
  </si>
  <si>
    <t>119</t>
  </si>
  <si>
    <t>899501221</t>
  </si>
  <si>
    <t>Stupadla do šachet a drobných objektů ocelová s PE povlakem vidlicová pro přímé zabudování do hmoždinek</t>
  </si>
  <si>
    <t>-1001072319</t>
  </si>
  <si>
    <t>120</t>
  </si>
  <si>
    <t>899623161</t>
  </si>
  <si>
    <t>Obetonování potrubí nebo zdiva stok betonem prostým v otevřeném výkopu, betonem tř. C 20/25</t>
  </si>
  <si>
    <t>1210508917</t>
  </si>
  <si>
    <t>26,0*1,27</t>
  </si>
  <si>
    <t>121</t>
  </si>
  <si>
    <t>899713111</t>
  </si>
  <si>
    <t>Orientační tabulky na vodovodních a kanalizačních řadech na sloupku ocelovém nebo betonovém</t>
  </si>
  <si>
    <t>678205639</t>
  </si>
  <si>
    <t>122</t>
  </si>
  <si>
    <t>14011024</t>
  </si>
  <si>
    <t>trubka ocelová bezešvá hladká jakost 11 353 48,3x2,6mm</t>
  </si>
  <si>
    <t>-1686537115</t>
  </si>
  <si>
    <t>2,0*2</t>
  </si>
  <si>
    <t>123</t>
  </si>
  <si>
    <t>59232535</t>
  </si>
  <si>
    <t>patka plotová průběžná 250x250x800mm</t>
  </si>
  <si>
    <t>208286386</t>
  </si>
  <si>
    <t>124</t>
  </si>
  <si>
    <t>899721112</t>
  </si>
  <si>
    <t>1359810465</t>
  </si>
  <si>
    <t>Poznámka k položce:_x000D_
6 mm2</t>
  </si>
  <si>
    <t>125</t>
  </si>
  <si>
    <t>899722113</t>
  </si>
  <si>
    <t>Krytí potrubí z plastů výstražnou fólií z PVC šířky přes 25 do 34 cm</t>
  </si>
  <si>
    <t>-1031076082</t>
  </si>
  <si>
    <t>Ostatní konstrukce a práce, bourání</t>
  </si>
  <si>
    <t>126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</si>
  <si>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</si>
  <si>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</si>
  <si>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1782740555</t>
  </si>
  <si>
    <t>127</t>
  </si>
  <si>
    <t>59217017</t>
  </si>
  <si>
    <t>obrubník betonový chodníkový 1000x100x250mm</t>
  </si>
  <si>
    <t>-2033513689</t>
  </si>
  <si>
    <t>128</t>
  </si>
  <si>
    <t>919112233</t>
  </si>
  <si>
    <t>Řezání dilatačních spár v živičném krytu vytvoření komůrky pro těsnící zálivku šířky 20 mm, hloubky 40 mm</t>
  </si>
  <si>
    <t>294698951</t>
  </si>
  <si>
    <t>3,5+3,5+4,6</t>
  </si>
  <si>
    <t>129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</si>
  <si>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</si>
  <si>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</si>
  <si>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-1885673654</t>
  </si>
  <si>
    <t>130</t>
  </si>
  <si>
    <t>919731122</t>
  </si>
  <si>
    <t>Zarovnání styčné plochy podkladu nebo krytu podél vybourané části komunikace nebo zpevněné plochy živičné tl. přes 50 do 100 mm</t>
  </si>
  <si>
    <t>-1660547312</t>
  </si>
  <si>
    <t>131</t>
  </si>
  <si>
    <t>919735111</t>
  </si>
  <si>
    <t>Řezání stávajícího živičného krytu nebo podkladu hloubky do 50 mm</t>
  </si>
  <si>
    <t>-1126547046</t>
  </si>
  <si>
    <t>132</t>
  </si>
  <si>
    <t>977151126</t>
  </si>
  <si>
    <t>Jádrové vrty diamantovými korunkami do stavebních materiálů (železobetonu, betonu, cihel, obkladů, dlažeb, kamene) průměru přes 200 do 225 mm</t>
  </si>
  <si>
    <t>-1184785171</t>
  </si>
  <si>
    <t>2*0,15</t>
  </si>
  <si>
    <t>133</t>
  </si>
  <si>
    <t>977151128</t>
  </si>
  <si>
    <t>Jádrové vrty diamantovými korunkami do stavebních materiálů (železobetonu, betonu, cihel, obkladů, dlažeb, kamene) průměru přes 250 do 300 mm</t>
  </si>
  <si>
    <t>2092341024</t>
  </si>
  <si>
    <t>997</t>
  </si>
  <si>
    <t>Přesun sutě</t>
  </si>
  <si>
    <t>134</t>
  </si>
  <si>
    <t>997221551</t>
  </si>
  <si>
    <t>Vodorovná doprava suti bez naložení, ale se složením a s hrubým urovnáním ze sypkých materiálů, na skládku zhotovitele</t>
  </si>
  <si>
    <t>1276301866</t>
  </si>
  <si>
    <t>3,512+3,203+3,936+1,187+2,336+0,82</t>
  </si>
  <si>
    <t>135</t>
  </si>
  <si>
    <t>997221561</t>
  </si>
  <si>
    <t>Vodorovná doprava suti bez naložení, ale se složením a s hrubým urovnáním z kusových materiálů, na skládku zhotovitele</t>
  </si>
  <si>
    <t>879647899</t>
  </si>
  <si>
    <t>136</t>
  </si>
  <si>
    <t>997221615</t>
  </si>
  <si>
    <t>Poplatek za uložení stavebního odpadu na skládce (skládkovné) z prostého betonu zatříděného do Katalogu odpadů pod kódem 17 01 01</t>
  </si>
  <si>
    <t>-298202905</t>
  </si>
  <si>
    <t>3,936+0,82</t>
  </si>
  <si>
    <t>137</t>
  </si>
  <si>
    <t>997221625</t>
  </si>
  <si>
    <t>Poplatek za uložení stavebního odpadu na skládce (skládkovné) z armovaného betonu zatříděného do Katalogu odpadů pod kódem 17 01 01</t>
  </si>
  <si>
    <t>832079113</t>
  </si>
  <si>
    <t>138</t>
  </si>
  <si>
    <t>997221645</t>
  </si>
  <si>
    <t>Poplatek za uložení stavebního odpadu na skládce (skládkovné) asfaltového bez obsahu dehtu zatříděného do Katalogu odpadů pod kódem 17 03 02</t>
  </si>
  <si>
    <t>-632737596</t>
  </si>
  <si>
    <t>1,187+2,336</t>
  </si>
  <si>
    <t>139</t>
  </si>
  <si>
    <t>997221655</t>
  </si>
  <si>
    <t>-412406045</t>
  </si>
  <si>
    <t>3,512+3,203</t>
  </si>
  <si>
    <t>998</t>
  </si>
  <si>
    <t>Přesun hmot</t>
  </si>
  <si>
    <t>140</t>
  </si>
  <si>
    <t>998273102</t>
  </si>
  <si>
    <t>Přesun hmot pro trubní vedení hloubené z trub litinových pro vodovody nebo kanalizace v otevřeném výkopu dopravní vzdálenost do 15 m</t>
  </si>
  <si>
    <t>-288992709</t>
  </si>
  <si>
    <t>PSV</t>
  </si>
  <si>
    <t>Práce a dodávky PSV</t>
  </si>
  <si>
    <t>711</t>
  </si>
  <si>
    <t>Izolace proti vodě, vlhkosti a plynům</t>
  </si>
  <si>
    <t>141</t>
  </si>
  <si>
    <t>711141559</t>
  </si>
  <si>
    <t>Provedení izolace proti zemní vlhkosti pásy přitavením NAIP na ploše vodorovné V</t>
  </si>
  <si>
    <t>214060850</t>
  </si>
  <si>
    <t>2,4*1,65</t>
  </si>
  <si>
    <t>142</t>
  </si>
  <si>
    <t>62853004</t>
  </si>
  <si>
    <t>pás asfaltový natavitelný modifikovaný SBS s vložkou ze skleněné tkaniny a spalitelnou PE fólií nebo jemnozrnným minerálním posypem na horním povrchu tl 4,0mm</t>
  </si>
  <si>
    <t>117254433</t>
  </si>
  <si>
    <t>3,96*1,015 'Přepočtené koeficientem množství</t>
  </si>
  <si>
    <t>143</t>
  </si>
  <si>
    <t>711142559</t>
  </si>
  <si>
    <t>Provedení izolace proti zemní vlhkosti pásy přitavením NAIP na ploše svislé S</t>
  </si>
  <si>
    <t>-501294081</t>
  </si>
  <si>
    <t>2*(2,4+1,65)*0,6</t>
  </si>
  <si>
    <t>144</t>
  </si>
  <si>
    <t>-507079249</t>
  </si>
  <si>
    <t>4,86*1,015 'Přepočtené koeficientem množství</t>
  </si>
  <si>
    <t>145</t>
  </si>
  <si>
    <t>711161115</t>
  </si>
  <si>
    <t>Izolace proti zemní vlhkosti a beztlakové vodě nopovými fóliemi na ploše vodorovné V vrstva ochranná, odvětrávací a drenážní výška nopu 20,0 mm, tl. fólie do 1,0 mm</t>
  </si>
  <si>
    <t>-2103523689</t>
  </si>
  <si>
    <t>146</t>
  </si>
  <si>
    <t>711786166-R</t>
  </si>
  <si>
    <t>Izolace proti vodě těsnění trubních prostupů do 500 mm prostupovým těsněním</t>
  </si>
  <si>
    <t>-2059138959</t>
  </si>
  <si>
    <t>147</t>
  </si>
  <si>
    <t>27322510035r</t>
  </si>
  <si>
    <t>Prostupové těsnění do otvorů DN 210</t>
  </si>
  <si>
    <t>527872566</t>
  </si>
  <si>
    <t>148</t>
  </si>
  <si>
    <t>2732251805r</t>
  </si>
  <si>
    <t>Prostupové těsnění do otvorů DN 290</t>
  </si>
  <si>
    <t>838316746</t>
  </si>
  <si>
    <t>149</t>
  </si>
  <si>
    <t>998711101</t>
  </si>
  <si>
    <t>Přesun hmot pro izolace proti vodě, vlhkosti a plynům stanovený z hmotnosti přesunovaného materiálu vodorovná dopravní vzdálenost do 50 m základní v objektech výšky do 6 m</t>
  </si>
  <si>
    <t>-442047472</t>
  </si>
  <si>
    <t>722</t>
  </si>
  <si>
    <t>Zdravotechnika - vnitřní vodovod</t>
  </si>
  <si>
    <t>150</t>
  </si>
  <si>
    <t>722130236</t>
  </si>
  <si>
    <t>Potrubí z ocelových trubek pozinkovaných závitových svařovaných běžných DN 50</t>
  </si>
  <si>
    <t>-1703109217</t>
  </si>
  <si>
    <t>151</t>
  </si>
  <si>
    <t>722231206</t>
  </si>
  <si>
    <t>Armatury se dvěma závity ventily redukční tlakové mosazné bez manometru PN 6 do 25 °C G 2"</t>
  </si>
  <si>
    <t>345636840</t>
  </si>
  <si>
    <t>152</t>
  </si>
  <si>
    <t>31943609</t>
  </si>
  <si>
    <t>koleno jednoznačné 90° s vnitřním závitem zinkované DN 2"</t>
  </si>
  <si>
    <t>-100622287</t>
  </si>
  <si>
    <t>153</t>
  </si>
  <si>
    <t>31944309</t>
  </si>
  <si>
    <t>vsuvka jednoznačná s vnějším závitem zinkované DN 2"</t>
  </si>
  <si>
    <t>-1539765830</t>
  </si>
  <si>
    <t>154</t>
  </si>
  <si>
    <t>998722101</t>
  </si>
  <si>
    <t>Přesun hmot pro vnitřní vodovod stanovený z hmotnosti přesunovaného materiálu vodorovná dopravní vzdálenost do 50 m základní v objektech výšky do 6 m</t>
  </si>
  <si>
    <t>-1596865490</t>
  </si>
  <si>
    <t>12 - Vedlejší a ostatní náklady</t>
  </si>
  <si>
    <t>D1 - Ostatní náklady stavby</t>
  </si>
  <si>
    <t>D1</t>
  </si>
  <si>
    <t>Ostatní náklady stavby</t>
  </si>
  <si>
    <t>Pol1</t>
  </si>
  <si>
    <t>Zajištění prostoru a vybudování zařízení staveniště včetně potřebných staveništních komunikací</t>
  </si>
  <si>
    <t>soubor</t>
  </si>
  <si>
    <t>Pol2</t>
  </si>
  <si>
    <t>Zajištění bezpečnosti při provádění stavby ve smyslu bezpečnosti práce i ochrany životního prostředí a zeleně</t>
  </si>
  <si>
    <t>Pol3</t>
  </si>
  <si>
    <t>Vytýčení stavby a hranic pozemků při provádění stavby</t>
  </si>
  <si>
    <t>Pol4</t>
  </si>
  <si>
    <t>Zajištění včasného oznámení o zahájení prací majitelům pozemků a správců sítí dotčených stavbou</t>
  </si>
  <si>
    <t>Pol5</t>
  </si>
  <si>
    <t>Spolupráce s vlastníky pozemků při případném uvolnění pozemků pro stavbu (např. skládky osobního materiálu vlastníků)</t>
  </si>
  <si>
    <t>Pol6</t>
  </si>
  <si>
    <t>Zajištění vytýčení podzemních zařízení, a v případě jejich křížení či souběhu v otevřeném výkopu, jejich písemné předání zpět jejich správcům před zásypem</t>
  </si>
  <si>
    <t>Pol7</t>
  </si>
  <si>
    <t>Vypracování a projednání návrhu dočasných dopravních opatření (případně i po etapách dle zvoleného postupu prací zhotovitelem)</t>
  </si>
  <si>
    <t>Pol8</t>
  </si>
  <si>
    <t>Zajištění povolení zvláštního užívání komunikací v souladu s postupem výstavby,včetně správních poplatků a povolení k užívání dalších, stavbou dotčených pozemků   (skládky materiálu, mezideponie atd.)</t>
  </si>
  <si>
    <t>Pol9</t>
  </si>
  <si>
    <t>Zřízení, údržba a likvidace dopravního opatření po dobu realizace stavby (případně i po etapách dle zvoleného postupu prací zhotovitelem)</t>
  </si>
  <si>
    <t>Pol12</t>
  </si>
  <si>
    <t>Zajištění čistoty na staveništi a v jeho okolí, zajištění každodenního čištění komunikací dotčených provozem zhotovitele</t>
  </si>
  <si>
    <t>Pol13</t>
  </si>
  <si>
    <t>Fotodokumentace průběhu díla; zhotovitel zajistí a předá objednateli průběžnou fotodokumentaci realizace díla. Fotodokumentace bude dokladovat průběh díla a bude zejména dokumentovat části stavby a konstrukce před jejich zakrytím</t>
  </si>
  <si>
    <t>Pol14</t>
  </si>
  <si>
    <t>Péče o nepředané objekty nebo jejich části a konstrukce stavby, jejich ošetřování a nutný rozsah pojištění</t>
  </si>
  <si>
    <t>Pol15</t>
  </si>
  <si>
    <t>Zkoušky hutnění komunikací a rýh dle ČSN a EN</t>
  </si>
  <si>
    <t>ks</t>
  </si>
  <si>
    <t>Pol17</t>
  </si>
  <si>
    <t>Zhotovení dokumentace skutečného provedení díla</t>
  </si>
  <si>
    <t>Pol18</t>
  </si>
  <si>
    <t>Geodetické zaměření stavby</t>
  </si>
  <si>
    <t>Pol19</t>
  </si>
  <si>
    <t>Pasportizace objektů a komunikací před zahájením stavby včetně předání fotokokumentace investorovi stavby v digitální a tištěné podobě.</t>
  </si>
  <si>
    <t>Pol20</t>
  </si>
  <si>
    <t>Monitoring objektů během realizace stavby.</t>
  </si>
  <si>
    <t>Ostatní činnosti nutné ke zdárnému provedení díla, které jsou vymezeny zejména v technické specifikaci stavby</t>
  </si>
  <si>
    <t>052203000-R</t>
  </si>
  <si>
    <t>Jednotná rezerva díla</t>
  </si>
  <si>
    <t>Soub</t>
  </si>
  <si>
    <t>1024</t>
  </si>
  <si>
    <t>1714621930</t>
  </si>
  <si>
    <t>Pol31</t>
  </si>
  <si>
    <t>Náhradní výsadba</t>
  </si>
  <si>
    <t>-1262346054</t>
  </si>
  <si>
    <t xml:space="preserve"> jilm horský obvod kmínku 10 - 12 cm</t>
  </si>
  <si>
    <t>R046</t>
  </si>
  <si>
    <t>Zajištění slovení rybí osádky</t>
  </si>
  <si>
    <t>-258062773</t>
  </si>
  <si>
    <t>Zajištění slovení rybí osádky k tomu oprávněnou osobou</t>
  </si>
  <si>
    <t>včetně pořízení protokolu a zajištění oznámení zahájení prací na vodním toku</t>
  </si>
  <si>
    <t>příslušnému uživateli rybářského revíru</t>
  </si>
  <si>
    <t>Pol21</t>
  </si>
  <si>
    <t>Pol23</t>
  </si>
  <si>
    <t>Zpracování a projednání Havarijního a povodňového plánu s Povodím Labe a vodoprávním úřadem</t>
  </si>
  <si>
    <t>Pol24</t>
  </si>
  <si>
    <t>Proplachy, kontrola průchodnosti, dezinfekce potrubí a zařízení, krácené rozbory kvality vody</t>
  </si>
  <si>
    <t xml:space="preserve">Signalizační vodič na potrubí DN nad 150 mm CY </t>
  </si>
  <si>
    <t>Semily - obnova vodovodní shybky u sauny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</si>
</sst>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vertical="center" wrapText="1"/>
    </xf>
    <xf numFmtId="0" fontId="0" fillId="0" borderId="14" xfId="0" applyBorder="1" applyAlignment="1">
      <alignment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opLeftCell="A37" workbookViewId="0">
      <selection activeCell="V13" sqref="V13"/>
    </sheetView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 x14ac:dyDescent="0.2">
      <c r="AR2" s="187" t="s">
        <v>5</v>
      </c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S2" s="17" t="s">
        <v>6</v>
      </c>
      <c r="BT2" s="17" t="s">
        <v>7</v>
      </c>
    </row>
    <row r="3" spans="1:74" ht="6.95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 x14ac:dyDescent="0.2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 x14ac:dyDescent="0.2">
      <c r="B5" s="20"/>
      <c r="D5" s="23" t="s">
        <v>12</v>
      </c>
      <c r="K5" s="219" t="s">
        <v>13</v>
      </c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R5" s="20"/>
      <c r="BS5" s="17" t="s">
        <v>6</v>
      </c>
    </row>
    <row r="6" spans="1:74" ht="36.950000000000003" customHeight="1" x14ac:dyDescent="0.2">
      <c r="B6" s="20"/>
      <c r="D6" s="25" t="s">
        <v>14</v>
      </c>
      <c r="K6" s="220" t="s">
        <v>941</v>
      </c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R6" s="20"/>
      <c r="BS6" s="17" t="s">
        <v>6</v>
      </c>
    </row>
    <row r="7" spans="1:74" ht="12" customHeight="1" x14ac:dyDescent="0.2">
      <c r="B7" s="20"/>
      <c r="D7" s="26" t="s">
        <v>15</v>
      </c>
      <c r="K7" s="24" t="s">
        <v>1</v>
      </c>
      <c r="AK7" s="26" t="s">
        <v>16</v>
      </c>
      <c r="AN7" s="24" t="s">
        <v>1</v>
      </c>
      <c r="AR7" s="20"/>
      <c r="BS7" s="17" t="s">
        <v>6</v>
      </c>
    </row>
    <row r="8" spans="1:74" ht="12" customHeight="1" x14ac:dyDescent="0.2">
      <c r="B8" s="20"/>
      <c r="D8" s="26" t="s">
        <v>17</v>
      </c>
      <c r="K8" s="24" t="s">
        <v>18</v>
      </c>
      <c r="AK8" s="26" t="s">
        <v>19</v>
      </c>
      <c r="AN8" s="24" t="s">
        <v>20</v>
      </c>
      <c r="AR8" s="20"/>
      <c r="BS8" s="17" t="s">
        <v>6</v>
      </c>
    </row>
    <row r="9" spans="1:74" ht="14.45" customHeight="1" x14ac:dyDescent="0.2">
      <c r="B9" s="20"/>
      <c r="AR9" s="20"/>
      <c r="BS9" s="17" t="s">
        <v>6</v>
      </c>
    </row>
    <row r="10" spans="1:74" ht="12" customHeight="1" x14ac:dyDescent="0.2">
      <c r="B10" s="20"/>
      <c r="D10" s="26" t="s">
        <v>21</v>
      </c>
      <c r="AK10" s="26" t="s">
        <v>22</v>
      </c>
      <c r="AN10" s="24" t="s">
        <v>1</v>
      </c>
      <c r="AR10" s="20"/>
      <c r="BS10" s="17" t="s">
        <v>6</v>
      </c>
    </row>
    <row r="11" spans="1:74" ht="18.399999999999999" customHeight="1" x14ac:dyDescent="0.2">
      <c r="B11" s="20"/>
      <c r="E11" s="24" t="s">
        <v>23</v>
      </c>
      <c r="AK11" s="26" t="s">
        <v>24</v>
      </c>
      <c r="AN11" s="24" t="s">
        <v>1</v>
      </c>
      <c r="AR11" s="20"/>
      <c r="BS11" s="17" t="s">
        <v>6</v>
      </c>
    </row>
    <row r="12" spans="1:74" ht="6.95" customHeight="1" x14ac:dyDescent="0.2">
      <c r="B12" s="20"/>
      <c r="AR12" s="20"/>
      <c r="BS12" s="17" t="s">
        <v>6</v>
      </c>
    </row>
    <row r="13" spans="1:74" ht="12" customHeight="1" x14ac:dyDescent="0.2">
      <c r="B13" s="20"/>
      <c r="D13" s="26" t="s">
        <v>25</v>
      </c>
      <c r="AK13" s="26" t="s">
        <v>22</v>
      </c>
      <c r="AN13" s="24" t="s">
        <v>1</v>
      </c>
      <c r="AR13" s="20"/>
      <c r="BS13" s="17" t="s">
        <v>6</v>
      </c>
    </row>
    <row r="14" spans="1:74" ht="12.75" x14ac:dyDescent="0.2">
      <c r="B14" s="20"/>
      <c r="E14" s="24" t="s">
        <v>26</v>
      </c>
      <c r="AK14" s="26" t="s">
        <v>24</v>
      </c>
      <c r="AN14" s="24" t="s">
        <v>1</v>
      </c>
      <c r="AR14" s="20"/>
      <c r="BS14" s="17" t="s">
        <v>6</v>
      </c>
    </row>
    <row r="15" spans="1:74" ht="6.95" customHeight="1" x14ac:dyDescent="0.2">
      <c r="B15" s="20"/>
      <c r="AR15" s="20"/>
      <c r="BS15" s="17" t="s">
        <v>3</v>
      </c>
    </row>
    <row r="16" spans="1:74" ht="12" customHeight="1" x14ac:dyDescent="0.2">
      <c r="B16" s="20"/>
      <c r="D16" s="26" t="s">
        <v>27</v>
      </c>
      <c r="AK16" s="26" t="s">
        <v>22</v>
      </c>
      <c r="AN16" s="24" t="s">
        <v>28</v>
      </c>
      <c r="AR16" s="20"/>
      <c r="BS16" s="17" t="s">
        <v>3</v>
      </c>
    </row>
    <row r="17" spans="2:71" ht="18.399999999999999" customHeight="1" x14ac:dyDescent="0.2">
      <c r="B17" s="20"/>
      <c r="E17" s="24" t="s">
        <v>29</v>
      </c>
      <c r="AK17" s="26" t="s">
        <v>24</v>
      </c>
      <c r="AN17" s="24" t="s">
        <v>30</v>
      </c>
      <c r="AR17" s="20"/>
      <c r="BS17" s="17" t="s">
        <v>31</v>
      </c>
    </row>
    <row r="18" spans="2:71" ht="6.95" customHeight="1" x14ac:dyDescent="0.2">
      <c r="B18" s="20"/>
      <c r="AR18" s="20"/>
      <c r="BS18" s="17" t="s">
        <v>6</v>
      </c>
    </row>
    <row r="19" spans="2:71" ht="12" customHeight="1" x14ac:dyDescent="0.2">
      <c r="B19" s="20"/>
      <c r="D19" s="26" t="s">
        <v>32</v>
      </c>
      <c r="AK19" s="26" t="s">
        <v>22</v>
      </c>
      <c r="AN19" s="24" t="s">
        <v>1</v>
      </c>
      <c r="AR19" s="20"/>
      <c r="BS19" s="17" t="s">
        <v>6</v>
      </c>
    </row>
    <row r="20" spans="2:71" ht="18.399999999999999" customHeight="1" x14ac:dyDescent="0.2">
      <c r="B20" s="20"/>
      <c r="E20" s="24" t="s">
        <v>33</v>
      </c>
      <c r="AK20" s="26" t="s">
        <v>24</v>
      </c>
      <c r="AN20" s="24" t="s">
        <v>1</v>
      </c>
      <c r="AR20" s="20"/>
      <c r="BS20" s="17" t="s">
        <v>3</v>
      </c>
    </row>
    <row r="21" spans="2:71" ht="6.95" customHeight="1" x14ac:dyDescent="0.2">
      <c r="B21" s="20"/>
      <c r="AR21" s="20"/>
    </row>
    <row r="22" spans="2:71" ht="12" customHeight="1" x14ac:dyDescent="0.2">
      <c r="B22" s="20"/>
      <c r="D22" s="26" t="s">
        <v>34</v>
      </c>
      <c r="AR22" s="20"/>
    </row>
    <row r="23" spans="2:71" ht="47.25" customHeight="1" x14ac:dyDescent="0.2">
      <c r="B23" s="20"/>
      <c r="E23" s="221" t="s">
        <v>35</v>
      </c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R23" s="20"/>
    </row>
    <row r="24" spans="2:71" ht="6.95" customHeight="1" x14ac:dyDescent="0.2">
      <c r="B24" s="20"/>
      <c r="AR24" s="20"/>
    </row>
    <row r="25" spans="2:71" ht="6.95" customHeight="1" x14ac:dyDescent="0.2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 x14ac:dyDescent="0.2">
      <c r="B26" s="29"/>
      <c r="D26" s="30" t="s">
        <v>36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22">
        <f>ROUND(AG94,2)</f>
        <v>100000</v>
      </c>
      <c r="AL26" s="223"/>
      <c r="AM26" s="223"/>
      <c r="AN26" s="223"/>
      <c r="AO26" s="223"/>
      <c r="AR26" s="29"/>
    </row>
    <row r="27" spans="2:71" s="1" customFormat="1" ht="6.95" customHeight="1" x14ac:dyDescent="0.2">
      <c r="B27" s="29"/>
      <c r="AR27" s="29"/>
    </row>
    <row r="28" spans="2:71" s="1" customFormat="1" ht="12.75" x14ac:dyDescent="0.2">
      <c r="B28" s="29"/>
      <c r="L28" s="224" t="s">
        <v>37</v>
      </c>
      <c r="M28" s="224"/>
      <c r="N28" s="224"/>
      <c r="O28" s="224"/>
      <c r="P28" s="224"/>
      <c r="W28" s="224" t="s">
        <v>38</v>
      </c>
      <c r="X28" s="224"/>
      <c r="Y28" s="224"/>
      <c r="Z28" s="224"/>
      <c r="AA28" s="224"/>
      <c r="AB28" s="224"/>
      <c r="AC28" s="224"/>
      <c r="AD28" s="224"/>
      <c r="AE28" s="224"/>
      <c r="AK28" s="224" t="s">
        <v>39</v>
      </c>
      <c r="AL28" s="224"/>
      <c r="AM28" s="224"/>
      <c r="AN28" s="224"/>
      <c r="AO28" s="224"/>
      <c r="AR28" s="29"/>
    </row>
    <row r="29" spans="2:71" s="2" customFormat="1" ht="14.45" customHeight="1" x14ac:dyDescent="0.2">
      <c r="B29" s="33"/>
      <c r="D29" s="26" t="s">
        <v>40</v>
      </c>
      <c r="F29" s="26" t="s">
        <v>41</v>
      </c>
      <c r="L29" s="214">
        <v>0.21</v>
      </c>
      <c r="M29" s="213"/>
      <c r="N29" s="213"/>
      <c r="O29" s="213"/>
      <c r="P29" s="213"/>
      <c r="W29" s="212">
        <f>ROUND(AZ94, 2)</f>
        <v>100000</v>
      </c>
      <c r="X29" s="213"/>
      <c r="Y29" s="213"/>
      <c r="Z29" s="213"/>
      <c r="AA29" s="213"/>
      <c r="AB29" s="213"/>
      <c r="AC29" s="213"/>
      <c r="AD29" s="213"/>
      <c r="AE29" s="213"/>
      <c r="AK29" s="212">
        <f>ROUND(AV94, 2)</f>
        <v>21000</v>
      </c>
      <c r="AL29" s="213"/>
      <c r="AM29" s="213"/>
      <c r="AN29" s="213"/>
      <c r="AO29" s="213"/>
      <c r="AR29" s="33"/>
    </row>
    <row r="30" spans="2:71" s="2" customFormat="1" ht="14.45" customHeight="1" x14ac:dyDescent="0.2">
      <c r="B30" s="33"/>
      <c r="F30" s="26" t="s">
        <v>42</v>
      </c>
      <c r="L30" s="214">
        <v>0.15</v>
      </c>
      <c r="M30" s="213"/>
      <c r="N30" s="213"/>
      <c r="O30" s="213"/>
      <c r="P30" s="213"/>
      <c r="W30" s="212">
        <f>ROUND(BA94, 2)</f>
        <v>0</v>
      </c>
      <c r="X30" s="213"/>
      <c r="Y30" s="213"/>
      <c r="Z30" s="213"/>
      <c r="AA30" s="213"/>
      <c r="AB30" s="213"/>
      <c r="AC30" s="213"/>
      <c r="AD30" s="213"/>
      <c r="AE30" s="213"/>
      <c r="AK30" s="212">
        <f>ROUND(AW94, 2)</f>
        <v>0</v>
      </c>
      <c r="AL30" s="213"/>
      <c r="AM30" s="213"/>
      <c r="AN30" s="213"/>
      <c r="AO30" s="213"/>
      <c r="AR30" s="33"/>
    </row>
    <row r="31" spans="2:71" s="2" customFormat="1" ht="14.45" hidden="1" customHeight="1" x14ac:dyDescent="0.2">
      <c r="B31" s="33"/>
      <c r="F31" s="26" t="s">
        <v>43</v>
      </c>
      <c r="L31" s="214">
        <v>0.21</v>
      </c>
      <c r="M31" s="213"/>
      <c r="N31" s="213"/>
      <c r="O31" s="213"/>
      <c r="P31" s="213"/>
      <c r="W31" s="212">
        <f>ROUND(BB94, 2)</f>
        <v>0</v>
      </c>
      <c r="X31" s="213"/>
      <c r="Y31" s="213"/>
      <c r="Z31" s="213"/>
      <c r="AA31" s="213"/>
      <c r="AB31" s="213"/>
      <c r="AC31" s="213"/>
      <c r="AD31" s="213"/>
      <c r="AE31" s="213"/>
      <c r="AK31" s="212">
        <v>0</v>
      </c>
      <c r="AL31" s="213"/>
      <c r="AM31" s="213"/>
      <c r="AN31" s="213"/>
      <c r="AO31" s="213"/>
      <c r="AR31" s="33"/>
    </row>
    <row r="32" spans="2:71" s="2" customFormat="1" ht="14.45" hidden="1" customHeight="1" x14ac:dyDescent="0.2">
      <c r="B32" s="33"/>
      <c r="F32" s="26" t="s">
        <v>44</v>
      </c>
      <c r="L32" s="214">
        <v>0.15</v>
      </c>
      <c r="M32" s="213"/>
      <c r="N32" s="213"/>
      <c r="O32" s="213"/>
      <c r="P32" s="213"/>
      <c r="W32" s="212">
        <f>ROUND(BC94, 2)</f>
        <v>0</v>
      </c>
      <c r="X32" s="213"/>
      <c r="Y32" s="213"/>
      <c r="Z32" s="213"/>
      <c r="AA32" s="213"/>
      <c r="AB32" s="213"/>
      <c r="AC32" s="213"/>
      <c r="AD32" s="213"/>
      <c r="AE32" s="213"/>
      <c r="AK32" s="212">
        <v>0</v>
      </c>
      <c r="AL32" s="213"/>
      <c r="AM32" s="213"/>
      <c r="AN32" s="213"/>
      <c r="AO32" s="213"/>
      <c r="AR32" s="33"/>
    </row>
    <row r="33" spans="2:44" s="2" customFormat="1" ht="14.45" hidden="1" customHeight="1" x14ac:dyDescent="0.2">
      <c r="B33" s="33"/>
      <c r="F33" s="26" t="s">
        <v>45</v>
      </c>
      <c r="L33" s="214">
        <v>0</v>
      </c>
      <c r="M33" s="213"/>
      <c r="N33" s="213"/>
      <c r="O33" s="213"/>
      <c r="P33" s="213"/>
      <c r="W33" s="212">
        <f>ROUND(BD94, 2)</f>
        <v>0</v>
      </c>
      <c r="X33" s="213"/>
      <c r="Y33" s="213"/>
      <c r="Z33" s="213"/>
      <c r="AA33" s="213"/>
      <c r="AB33" s="213"/>
      <c r="AC33" s="213"/>
      <c r="AD33" s="213"/>
      <c r="AE33" s="213"/>
      <c r="AK33" s="212">
        <v>0</v>
      </c>
      <c r="AL33" s="213"/>
      <c r="AM33" s="213"/>
      <c r="AN33" s="213"/>
      <c r="AO33" s="213"/>
      <c r="AR33" s="33"/>
    </row>
    <row r="34" spans="2:44" s="1" customFormat="1" ht="6.95" customHeight="1" x14ac:dyDescent="0.2">
      <c r="B34" s="29"/>
      <c r="AR34" s="29"/>
    </row>
    <row r="35" spans="2:44" s="1" customFormat="1" ht="25.9" customHeight="1" x14ac:dyDescent="0.2">
      <c r="B35" s="29"/>
      <c r="C35" s="34"/>
      <c r="D35" s="35" t="s">
        <v>46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47</v>
      </c>
      <c r="U35" s="36"/>
      <c r="V35" s="36"/>
      <c r="W35" s="36"/>
      <c r="X35" s="215" t="s">
        <v>48</v>
      </c>
      <c r="Y35" s="216"/>
      <c r="Z35" s="216"/>
      <c r="AA35" s="216"/>
      <c r="AB35" s="216"/>
      <c r="AC35" s="36"/>
      <c r="AD35" s="36"/>
      <c r="AE35" s="36"/>
      <c r="AF35" s="36"/>
      <c r="AG35" s="36"/>
      <c r="AH35" s="36"/>
      <c r="AI35" s="36"/>
      <c r="AJ35" s="36"/>
      <c r="AK35" s="217">
        <f>SUM(AK26:AK33)</f>
        <v>121000</v>
      </c>
      <c r="AL35" s="216"/>
      <c r="AM35" s="216"/>
      <c r="AN35" s="216"/>
      <c r="AO35" s="218"/>
      <c r="AP35" s="34"/>
      <c r="AQ35" s="34"/>
      <c r="AR35" s="29"/>
    </row>
    <row r="36" spans="2:44" s="1" customFormat="1" ht="6.95" customHeight="1" x14ac:dyDescent="0.2">
      <c r="B36" s="29"/>
      <c r="AR36" s="29"/>
    </row>
    <row r="37" spans="2:44" s="1" customFormat="1" ht="14.45" customHeight="1" x14ac:dyDescent="0.2">
      <c r="B37" s="29"/>
      <c r="AR37" s="29"/>
    </row>
    <row r="38" spans="2:44" ht="14.45" customHeight="1" x14ac:dyDescent="0.2">
      <c r="B38" s="20"/>
      <c r="AR38" s="20"/>
    </row>
    <row r="39" spans="2:44" ht="14.45" customHeight="1" x14ac:dyDescent="0.2">
      <c r="B39" s="20"/>
      <c r="AR39" s="20"/>
    </row>
    <row r="40" spans="2:44" ht="14.45" customHeight="1" x14ac:dyDescent="0.2">
      <c r="B40" s="20"/>
      <c r="AR40" s="20"/>
    </row>
    <row r="41" spans="2:44" ht="14.45" customHeight="1" x14ac:dyDescent="0.2">
      <c r="B41" s="20"/>
      <c r="AR41" s="20"/>
    </row>
    <row r="42" spans="2:44" ht="14.45" customHeight="1" x14ac:dyDescent="0.2">
      <c r="B42" s="20"/>
      <c r="AR42" s="20"/>
    </row>
    <row r="43" spans="2:44" ht="14.45" customHeight="1" x14ac:dyDescent="0.2">
      <c r="B43" s="20"/>
      <c r="AR43" s="20"/>
    </row>
    <row r="44" spans="2:44" ht="14.45" customHeight="1" x14ac:dyDescent="0.2">
      <c r="B44" s="20"/>
      <c r="AR44" s="20"/>
    </row>
    <row r="45" spans="2:44" ht="14.45" customHeight="1" x14ac:dyDescent="0.2">
      <c r="B45" s="20"/>
      <c r="AR45" s="20"/>
    </row>
    <row r="46" spans="2:44" ht="14.45" customHeight="1" x14ac:dyDescent="0.2">
      <c r="B46" s="20"/>
      <c r="AR46" s="20"/>
    </row>
    <row r="47" spans="2:44" ht="14.45" customHeight="1" x14ac:dyDescent="0.2">
      <c r="B47" s="20"/>
      <c r="AR47" s="20"/>
    </row>
    <row r="48" spans="2:44" ht="14.45" customHeight="1" x14ac:dyDescent="0.2">
      <c r="B48" s="20"/>
      <c r="AR48" s="20"/>
    </row>
    <row r="49" spans="2:44" s="1" customFormat="1" ht="14.45" customHeight="1" x14ac:dyDescent="0.2">
      <c r="B49" s="29"/>
      <c r="D49" s="38" t="s">
        <v>49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50</v>
      </c>
      <c r="AI49" s="39"/>
      <c r="AJ49" s="39"/>
      <c r="AK49" s="39"/>
      <c r="AL49" s="39"/>
      <c r="AM49" s="39"/>
      <c r="AN49" s="39"/>
      <c r="AO49" s="39"/>
      <c r="AR49" s="29"/>
    </row>
    <row r="50" spans="2:44" x14ac:dyDescent="0.2">
      <c r="B50" s="20"/>
      <c r="AR50" s="20"/>
    </row>
    <row r="51" spans="2:44" x14ac:dyDescent="0.2">
      <c r="B51" s="20"/>
      <c r="AR51" s="20"/>
    </row>
    <row r="52" spans="2:44" x14ac:dyDescent="0.2">
      <c r="B52" s="20"/>
      <c r="AR52" s="20"/>
    </row>
    <row r="53" spans="2:44" x14ac:dyDescent="0.2">
      <c r="B53" s="20"/>
      <c r="AR53" s="20"/>
    </row>
    <row r="54" spans="2:44" x14ac:dyDescent="0.2">
      <c r="B54" s="20"/>
      <c r="AR54" s="20"/>
    </row>
    <row r="55" spans="2:44" x14ac:dyDescent="0.2">
      <c r="B55" s="20"/>
      <c r="AR55" s="20"/>
    </row>
    <row r="56" spans="2:44" x14ac:dyDescent="0.2">
      <c r="B56" s="20"/>
      <c r="AR56" s="20"/>
    </row>
    <row r="57" spans="2:44" x14ac:dyDescent="0.2">
      <c r="B57" s="20"/>
      <c r="AR57" s="20"/>
    </row>
    <row r="58" spans="2:44" x14ac:dyDescent="0.2">
      <c r="B58" s="20"/>
      <c r="AR58" s="20"/>
    </row>
    <row r="59" spans="2:44" x14ac:dyDescent="0.2">
      <c r="B59" s="20"/>
      <c r="AR59" s="20"/>
    </row>
    <row r="60" spans="2:44" s="1" customFormat="1" ht="12.75" x14ac:dyDescent="0.2">
      <c r="B60" s="29"/>
      <c r="D60" s="40" t="s">
        <v>51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52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51</v>
      </c>
      <c r="AI60" s="31"/>
      <c r="AJ60" s="31"/>
      <c r="AK60" s="31"/>
      <c r="AL60" s="31"/>
      <c r="AM60" s="40" t="s">
        <v>52</v>
      </c>
      <c r="AN60" s="31"/>
      <c r="AO60" s="31"/>
      <c r="AR60" s="29"/>
    </row>
    <row r="61" spans="2:44" x14ac:dyDescent="0.2">
      <c r="B61" s="20"/>
      <c r="AR61" s="20"/>
    </row>
    <row r="62" spans="2:44" x14ac:dyDescent="0.2">
      <c r="B62" s="20"/>
      <c r="AR62" s="20"/>
    </row>
    <row r="63" spans="2:44" x14ac:dyDescent="0.2">
      <c r="B63" s="20"/>
      <c r="AR63" s="20"/>
    </row>
    <row r="64" spans="2:44" s="1" customFormat="1" ht="12.75" x14ac:dyDescent="0.2">
      <c r="B64" s="29"/>
      <c r="D64" s="38" t="s">
        <v>53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54</v>
      </c>
      <c r="AI64" s="39"/>
      <c r="AJ64" s="39"/>
      <c r="AK64" s="39"/>
      <c r="AL64" s="39"/>
      <c r="AM64" s="39"/>
      <c r="AN64" s="39"/>
      <c r="AO64" s="39"/>
      <c r="AR64" s="29"/>
    </row>
    <row r="65" spans="2:44" x14ac:dyDescent="0.2">
      <c r="B65" s="20"/>
      <c r="AR65" s="20"/>
    </row>
    <row r="66" spans="2:44" x14ac:dyDescent="0.2">
      <c r="B66" s="20"/>
      <c r="AR66" s="20"/>
    </row>
    <row r="67" spans="2:44" x14ac:dyDescent="0.2">
      <c r="B67" s="20"/>
      <c r="AR67" s="20"/>
    </row>
    <row r="68" spans="2:44" x14ac:dyDescent="0.2">
      <c r="B68" s="20"/>
      <c r="AR68" s="20"/>
    </row>
    <row r="69" spans="2:44" x14ac:dyDescent="0.2">
      <c r="B69" s="20"/>
      <c r="AR69" s="20"/>
    </row>
    <row r="70" spans="2:44" x14ac:dyDescent="0.2">
      <c r="B70" s="20"/>
      <c r="AR70" s="20"/>
    </row>
    <row r="71" spans="2:44" x14ac:dyDescent="0.2">
      <c r="B71" s="20"/>
      <c r="AR71" s="20"/>
    </row>
    <row r="72" spans="2:44" x14ac:dyDescent="0.2">
      <c r="B72" s="20"/>
      <c r="AR72" s="20"/>
    </row>
    <row r="73" spans="2:44" x14ac:dyDescent="0.2">
      <c r="B73" s="20"/>
      <c r="AR73" s="20"/>
    </row>
    <row r="74" spans="2:44" x14ac:dyDescent="0.2">
      <c r="B74" s="20"/>
      <c r="AR74" s="20"/>
    </row>
    <row r="75" spans="2:44" s="1" customFormat="1" ht="12.75" x14ac:dyDescent="0.2">
      <c r="B75" s="29"/>
      <c r="D75" s="40" t="s">
        <v>51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52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51</v>
      </c>
      <c r="AI75" s="31"/>
      <c r="AJ75" s="31"/>
      <c r="AK75" s="31"/>
      <c r="AL75" s="31"/>
      <c r="AM75" s="40" t="s">
        <v>52</v>
      </c>
      <c r="AN75" s="31"/>
      <c r="AO75" s="31"/>
      <c r="AR75" s="29"/>
    </row>
    <row r="76" spans="2:44" s="1" customFormat="1" x14ac:dyDescent="0.2">
      <c r="B76" s="29"/>
      <c r="AR76" s="29"/>
    </row>
    <row r="77" spans="2:44" s="1" customFormat="1" ht="6.95" customHeight="1" x14ac:dyDescent="0.2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5" customHeight="1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5" customHeight="1" x14ac:dyDescent="0.2">
      <c r="B82" s="29"/>
      <c r="C82" s="21" t="s">
        <v>55</v>
      </c>
      <c r="AR82" s="29"/>
    </row>
    <row r="83" spans="1:91" s="1" customFormat="1" ht="6.95" customHeight="1" x14ac:dyDescent="0.2">
      <c r="B83" s="29"/>
      <c r="AR83" s="29"/>
    </row>
    <row r="84" spans="1:91" s="3" customFormat="1" ht="12" customHeight="1" x14ac:dyDescent="0.2">
      <c r="B84" s="45"/>
      <c r="C84" s="26" t="s">
        <v>12</v>
      </c>
      <c r="L84" s="3" t="str">
        <f>K5</f>
        <v>20210049</v>
      </c>
      <c r="AR84" s="45"/>
    </row>
    <row r="85" spans="1:91" s="4" customFormat="1" ht="36.950000000000003" customHeight="1" x14ac:dyDescent="0.2">
      <c r="B85" s="46"/>
      <c r="C85" s="47" t="s">
        <v>14</v>
      </c>
      <c r="L85" s="203" t="str">
        <f>K6</f>
        <v>Semily - obnova vodovodní shybky u sauny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R85" s="46"/>
    </row>
    <row r="86" spans="1:91" s="1" customFormat="1" ht="6.95" customHeight="1" x14ac:dyDescent="0.2">
      <c r="B86" s="29"/>
      <c r="AR86" s="29"/>
    </row>
    <row r="87" spans="1:91" s="1" customFormat="1" ht="12" customHeight="1" x14ac:dyDescent="0.2">
      <c r="B87" s="29"/>
      <c r="C87" s="26" t="s">
        <v>17</v>
      </c>
      <c r="L87" s="48" t="str">
        <f>IF(K8="","",K8)</f>
        <v>Semily</v>
      </c>
      <c r="AI87" s="26" t="s">
        <v>19</v>
      </c>
      <c r="AM87" s="205" t="str">
        <f>IF(AN8= "","",AN8)</f>
        <v>19. 4. 2022</v>
      </c>
      <c r="AN87" s="205"/>
      <c r="AR87" s="29"/>
    </row>
    <row r="88" spans="1:91" s="1" customFormat="1" ht="6.95" customHeight="1" x14ac:dyDescent="0.2">
      <c r="B88" s="29"/>
      <c r="AR88" s="29"/>
    </row>
    <row r="89" spans="1:91" s="1" customFormat="1" ht="15.2" customHeight="1" x14ac:dyDescent="0.2">
      <c r="B89" s="29"/>
      <c r="C89" s="26" t="s">
        <v>21</v>
      </c>
      <c r="L89" s="3" t="str">
        <f>IF(E11= "","",E11)</f>
        <v>VHS Turnov, Antonína Dvořáka 287, 511 01 Turnov</v>
      </c>
      <c r="AI89" s="26" t="s">
        <v>27</v>
      </c>
      <c r="AM89" s="206" t="str">
        <f>IF(E17="","",E17)</f>
        <v>ŠINDLAR s.r.o.</v>
      </c>
      <c r="AN89" s="207"/>
      <c r="AO89" s="207"/>
      <c r="AP89" s="207"/>
      <c r="AR89" s="29"/>
      <c r="AS89" s="208" t="s">
        <v>56</v>
      </c>
      <c r="AT89" s="209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2" customHeight="1" x14ac:dyDescent="0.2">
      <c r="B90" s="29"/>
      <c r="C90" s="26" t="s">
        <v>25</v>
      </c>
      <c r="L90" s="3" t="str">
        <f>IF(E14="","",E14)</f>
        <v>Dle výběrového řízení</v>
      </c>
      <c r="AI90" s="26" t="s">
        <v>32</v>
      </c>
      <c r="AM90" s="206" t="str">
        <f>IF(E20="","",E20)</f>
        <v>Roman Bárta</v>
      </c>
      <c r="AN90" s="207"/>
      <c r="AO90" s="207"/>
      <c r="AP90" s="207"/>
      <c r="AR90" s="29"/>
      <c r="AS90" s="210"/>
      <c r="AT90" s="211"/>
      <c r="BD90" s="53"/>
    </row>
    <row r="91" spans="1:91" s="1" customFormat="1" ht="10.9" customHeight="1" x14ac:dyDescent="0.2">
      <c r="B91" s="29"/>
      <c r="AR91" s="29"/>
      <c r="AS91" s="210"/>
      <c r="AT91" s="211"/>
      <c r="BD91" s="53"/>
    </row>
    <row r="92" spans="1:91" s="1" customFormat="1" ht="29.25" customHeight="1" x14ac:dyDescent="0.2">
      <c r="B92" s="29"/>
      <c r="C92" s="192" t="s">
        <v>57</v>
      </c>
      <c r="D92" s="193"/>
      <c r="E92" s="193"/>
      <c r="F92" s="193"/>
      <c r="G92" s="193"/>
      <c r="H92" s="54"/>
      <c r="I92" s="194" t="s">
        <v>58</v>
      </c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5" t="s">
        <v>59</v>
      </c>
      <c r="AH92" s="193"/>
      <c r="AI92" s="193"/>
      <c r="AJ92" s="193"/>
      <c r="AK92" s="193"/>
      <c r="AL92" s="193"/>
      <c r="AM92" s="193"/>
      <c r="AN92" s="194" t="s">
        <v>60</v>
      </c>
      <c r="AO92" s="193"/>
      <c r="AP92" s="196"/>
      <c r="AQ92" s="55" t="s">
        <v>61</v>
      </c>
      <c r="AR92" s="29"/>
      <c r="AS92" s="56" t="s">
        <v>62</v>
      </c>
      <c r="AT92" s="57" t="s">
        <v>63</v>
      </c>
      <c r="AU92" s="57" t="s">
        <v>64</v>
      </c>
      <c r="AV92" s="57" t="s">
        <v>65</v>
      </c>
      <c r="AW92" s="57" t="s">
        <v>66</v>
      </c>
      <c r="AX92" s="57" t="s">
        <v>67</v>
      </c>
      <c r="AY92" s="57" t="s">
        <v>68</v>
      </c>
      <c r="AZ92" s="57" t="s">
        <v>69</v>
      </c>
      <c r="BA92" s="57" t="s">
        <v>70</v>
      </c>
      <c r="BB92" s="57" t="s">
        <v>71</v>
      </c>
      <c r="BC92" s="57" t="s">
        <v>72</v>
      </c>
      <c r="BD92" s="58" t="s">
        <v>73</v>
      </c>
    </row>
    <row r="93" spans="1:91" s="1" customFormat="1" ht="10.9" customHeight="1" x14ac:dyDescent="0.2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50000000000003" customHeight="1" x14ac:dyDescent="0.2">
      <c r="B94" s="60"/>
      <c r="C94" s="61" t="s">
        <v>74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201">
        <f>ROUND(AG95,2)</f>
        <v>100000</v>
      </c>
      <c r="AH94" s="201"/>
      <c r="AI94" s="201"/>
      <c r="AJ94" s="201"/>
      <c r="AK94" s="201"/>
      <c r="AL94" s="201"/>
      <c r="AM94" s="201"/>
      <c r="AN94" s="202">
        <f>SUM(AG94,AT94)</f>
        <v>121000</v>
      </c>
      <c r="AO94" s="202"/>
      <c r="AP94" s="202"/>
      <c r="AQ94" s="64" t="s">
        <v>1</v>
      </c>
      <c r="AR94" s="60"/>
      <c r="AS94" s="65">
        <f>ROUND(AS95,2)</f>
        <v>0</v>
      </c>
      <c r="AT94" s="66">
        <f>ROUND(SUM(AV94:AW94),2)</f>
        <v>21000</v>
      </c>
      <c r="AU94" s="67">
        <f>ROUND(AU95,5)</f>
        <v>1552.53</v>
      </c>
      <c r="AV94" s="66">
        <f>ROUND(AZ94*L29,2)</f>
        <v>21000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ROUND(AZ95,2)</f>
        <v>100000</v>
      </c>
      <c r="BA94" s="66">
        <f>ROUND(BA95,2)</f>
        <v>0</v>
      </c>
      <c r="BB94" s="66">
        <f>ROUND(BB95,2)</f>
        <v>0</v>
      </c>
      <c r="BC94" s="66">
        <f>ROUND(BC95,2)</f>
        <v>0</v>
      </c>
      <c r="BD94" s="68">
        <f>ROUND(BD95,2)</f>
        <v>0</v>
      </c>
      <c r="BS94" s="69" t="s">
        <v>75</v>
      </c>
      <c r="BT94" s="69" t="s">
        <v>76</v>
      </c>
      <c r="BU94" s="70" t="s">
        <v>77</v>
      </c>
      <c r="BV94" s="69" t="s">
        <v>78</v>
      </c>
      <c r="BW94" s="69" t="s">
        <v>4</v>
      </c>
      <c r="BX94" s="69" t="s">
        <v>79</v>
      </c>
      <c r="CL94" s="69" t="s">
        <v>1</v>
      </c>
    </row>
    <row r="95" spans="1:91" s="6" customFormat="1" ht="16.5" customHeight="1" x14ac:dyDescent="0.2">
      <c r="B95" s="71"/>
      <c r="C95" s="72"/>
      <c r="D95" s="200" t="s">
        <v>80</v>
      </c>
      <c r="E95" s="200"/>
      <c r="F95" s="200"/>
      <c r="G95" s="200"/>
      <c r="H95" s="200"/>
      <c r="I95" s="73"/>
      <c r="J95" s="200" t="s">
        <v>81</v>
      </c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199">
        <f>ROUND(SUM(AG96:AG97),2)</f>
        <v>100000</v>
      </c>
      <c r="AH95" s="198"/>
      <c r="AI95" s="198"/>
      <c r="AJ95" s="198"/>
      <c r="AK95" s="198"/>
      <c r="AL95" s="198"/>
      <c r="AM95" s="198"/>
      <c r="AN95" s="197">
        <f>SUM(AG95,AT95)</f>
        <v>121000</v>
      </c>
      <c r="AO95" s="198"/>
      <c r="AP95" s="198"/>
      <c r="AQ95" s="74" t="s">
        <v>82</v>
      </c>
      <c r="AR95" s="71"/>
      <c r="AS95" s="75">
        <f>ROUND(SUM(AS96:AS97),2)</f>
        <v>0</v>
      </c>
      <c r="AT95" s="76">
        <f>ROUND(SUM(AV95:AW95),2)</f>
        <v>21000</v>
      </c>
      <c r="AU95" s="77">
        <f>ROUND(SUM(AU96:AU97),5)</f>
        <v>1552.53</v>
      </c>
      <c r="AV95" s="76">
        <f>ROUND(AZ95*L29,2)</f>
        <v>21000</v>
      </c>
      <c r="AW95" s="76">
        <f>ROUND(BA95*L30,2)</f>
        <v>0</v>
      </c>
      <c r="AX95" s="76">
        <f>ROUND(BB95*L29,2)</f>
        <v>0</v>
      </c>
      <c r="AY95" s="76">
        <f>ROUND(BC95*L30,2)</f>
        <v>0</v>
      </c>
      <c r="AZ95" s="76">
        <f>ROUND(SUM(AZ96:AZ97),2)</f>
        <v>100000</v>
      </c>
      <c r="BA95" s="76">
        <f>ROUND(SUM(BA96:BA97),2)</f>
        <v>0</v>
      </c>
      <c r="BB95" s="76">
        <f>ROUND(SUM(BB96:BB97),2)</f>
        <v>0</v>
      </c>
      <c r="BC95" s="76">
        <f>ROUND(SUM(BC96:BC97),2)</f>
        <v>0</v>
      </c>
      <c r="BD95" s="78">
        <f>ROUND(SUM(BD96:BD97),2)</f>
        <v>0</v>
      </c>
      <c r="BS95" s="79" t="s">
        <v>75</v>
      </c>
      <c r="BT95" s="79" t="s">
        <v>83</v>
      </c>
      <c r="BU95" s="79" t="s">
        <v>77</v>
      </c>
      <c r="BV95" s="79" t="s">
        <v>78</v>
      </c>
      <c r="BW95" s="79" t="s">
        <v>84</v>
      </c>
      <c r="BX95" s="79" t="s">
        <v>4</v>
      </c>
      <c r="CL95" s="79" t="s">
        <v>1</v>
      </c>
      <c r="CM95" s="79" t="s">
        <v>85</v>
      </c>
    </row>
    <row r="96" spans="1:91" s="3" customFormat="1" ht="16.5" customHeight="1" x14ac:dyDescent="0.2">
      <c r="A96" s="80" t="s">
        <v>86</v>
      </c>
      <c r="B96" s="45"/>
      <c r="C96" s="9"/>
      <c r="D96" s="9"/>
      <c r="E96" s="191" t="s">
        <v>87</v>
      </c>
      <c r="F96" s="191"/>
      <c r="G96" s="191"/>
      <c r="H96" s="191"/>
      <c r="I96" s="191"/>
      <c r="J96" s="9"/>
      <c r="K96" s="191" t="s">
        <v>88</v>
      </c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89">
        <f>'SO 03 - Shybka vodovodu U...'!J32</f>
        <v>0</v>
      </c>
      <c r="AH96" s="190"/>
      <c r="AI96" s="190"/>
      <c r="AJ96" s="190"/>
      <c r="AK96" s="190"/>
      <c r="AL96" s="190"/>
      <c r="AM96" s="190"/>
      <c r="AN96" s="189">
        <f>SUM(AG96,AT96)</f>
        <v>0</v>
      </c>
      <c r="AO96" s="190"/>
      <c r="AP96" s="190"/>
      <c r="AQ96" s="81" t="s">
        <v>89</v>
      </c>
      <c r="AR96" s="45"/>
      <c r="AS96" s="82">
        <v>0</v>
      </c>
      <c r="AT96" s="83">
        <f>ROUND(SUM(AV96:AW96),2)</f>
        <v>0</v>
      </c>
      <c r="AU96" s="84">
        <f>'SO 03 - Shybka vodovodu U...'!P134</f>
        <v>1552.5299949999999</v>
      </c>
      <c r="AV96" s="83">
        <f>'SO 03 - Shybka vodovodu U...'!J35</f>
        <v>0</v>
      </c>
      <c r="AW96" s="83">
        <f>'SO 03 - Shybka vodovodu U...'!J36</f>
        <v>0</v>
      </c>
      <c r="AX96" s="83">
        <f>'SO 03 - Shybka vodovodu U...'!J37</f>
        <v>0</v>
      </c>
      <c r="AY96" s="83">
        <f>'SO 03 - Shybka vodovodu U...'!J38</f>
        <v>0</v>
      </c>
      <c r="AZ96" s="83">
        <f>'SO 03 - Shybka vodovodu U...'!F35</f>
        <v>0</v>
      </c>
      <c r="BA96" s="83">
        <f>'SO 03 - Shybka vodovodu U...'!F36</f>
        <v>0</v>
      </c>
      <c r="BB96" s="83">
        <f>'SO 03 - Shybka vodovodu U...'!F37</f>
        <v>0</v>
      </c>
      <c r="BC96" s="83">
        <f>'SO 03 - Shybka vodovodu U...'!F38</f>
        <v>0</v>
      </c>
      <c r="BD96" s="85">
        <f>'SO 03 - Shybka vodovodu U...'!F39</f>
        <v>0</v>
      </c>
      <c r="BT96" s="24" t="s">
        <v>85</v>
      </c>
      <c r="BV96" s="24" t="s">
        <v>78</v>
      </c>
      <c r="BW96" s="24" t="s">
        <v>90</v>
      </c>
      <c r="BX96" s="24" t="s">
        <v>84</v>
      </c>
      <c r="CL96" s="24" t="s">
        <v>1</v>
      </c>
    </row>
    <row r="97" spans="1:90" s="3" customFormat="1" ht="16.5" customHeight="1" x14ac:dyDescent="0.2">
      <c r="A97" s="80" t="s">
        <v>86</v>
      </c>
      <c r="B97" s="45"/>
      <c r="C97" s="9"/>
      <c r="D97" s="9"/>
      <c r="E97" s="191" t="s">
        <v>91</v>
      </c>
      <c r="F97" s="191"/>
      <c r="G97" s="191"/>
      <c r="H97" s="191"/>
      <c r="I97" s="191"/>
      <c r="J97" s="9"/>
      <c r="K97" s="191" t="s">
        <v>92</v>
      </c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89">
        <f>'12 - Vedlejší a ostatní n...'!J32</f>
        <v>100000</v>
      </c>
      <c r="AH97" s="190"/>
      <c r="AI97" s="190"/>
      <c r="AJ97" s="190"/>
      <c r="AK97" s="190"/>
      <c r="AL97" s="190"/>
      <c r="AM97" s="190"/>
      <c r="AN97" s="189">
        <f>SUM(AG97,AT97)</f>
        <v>121000</v>
      </c>
      <c r="AO97" s="190"/>
      <c r="AP97" s="190"/>
      <c r="AQ97" s="81" t="s">
        <v>89</v>
      </c>
      <c r="AR97" s="45"/>
      <c r="AS97" s="86">
        <v>0</v>
      </c>
      <c r="AT97" s="87">
        <f>ROUND(SUM(AV97:AW97),2)</f>
        <v>21000</v>
      </c>
      <c r="AU97" s="88">
        <f>'12 - Vedlejší a ostatní n...'!P121</f>
        <v>0</v>
      </c>
      <c r="AV97" s="87">
        <f>'12 - Vedlejší a ostatní n...'!J35</f>
        <v>21000</v>
      </c>
      <c r="AW97" s="87">
        <f>'12 - Vedlejší a ostatní n...'!J36</f>
        <v>0</v>
      </c>
      <c r="AX97" s="87">
        <f>'12 - Vedlejší a ostatní n...'!J37</f>
        <v>0</v>
      </c>
      <c r="AY97" s="87">
        <f>'12 - Vedlejší a ostatní n...'!J38</f>
        <v>0</v>
      </c>
      <c r="AZ97" s="87">
        <f>'12 - Vedlejší a ostatní n...'!F35</f>
        <v>100000</v>
      </c>
      <c r="BA97" s="87">
        <f>'12 - Vedlejší a ostatní n...'!F36</f>
        <v>0</v>
      </c>
      <c r="BB97" s="87">
        <f>'12 - Vedlejší a ostatní n...'!F37</f>
        <v>0</v>
      </c>
      <c r="BC97" s="87">
        <f>'12 - Vedlejší a ostatní n...'!F38</f>
        <v>0</v>
      </c>
      <c r="BD97" s="89">
        <f>'12 - Vedlejší a ostatní n...'!F39</f>
        <v>0</v>
      </c>
      <c r="BT97" s="24" t="s">
        <v>85</v>
      </c>
      <c r="BV97" s="24" t="s">
        <v>78</v>
      </c>
      <c r="BW97" s="24" t="s">
        <v>93</v>
      </c>
      <c r="BX97" s="24" t="s">
        <v>84</v>
      </c>
      <c r="CL97" s="24" t="s">
        <v>1</v>
      </c>
    </row>
    <row r="98" spans="1:90" s="1" customFormat="1" ht="30" customHeight="1" x14ac:dyDescent="0.2">
      <c r="B98" s="29"/>
      <c r="AR98" s="29"/>
    </row>
    <row r="99" spans="1:90" s="1" customFormat="1" ht="6.95" customHeight="1" x14ac:dyDescent="0.2"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29"/>
    </row>
  </sheetData>
  <mergeCells count="48">
    <mergeCell ref="K5:AJ5"/>
    <mergeCell ref="K6:AJ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7:AP97"/>
    <mergeCell ref="AG97:AM97"/>
    <mergeCell ref="E97:I97"/>
    <mergeCell ref="K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E96:I96"/>
    <mergeCell ref="K96:AF96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6" location="'SO 03 - Shybka vodovodu U...'!C2" display="/" xr:uid="{00000000-0004-0000-0000-000000000000}"/>
    <hyperlink ref="A97" location="'12 - Vedlejší a ostatní n...'!C2" display="/" xr:uid="{00000000-0004-0000-0000-000001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26"/>
  <sheetViews>
    <sheetView showGridLines="0" tabSelected="1" topLeftCell="C25" workbookViewId="0">
      <selection activeCell="Y26" sqref="Y26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1.6640625" customWidth="1"/>
    <col min="13" max="13" width="10.83203125" hidden="1" customWidth="1"/>
    <col min="14" max="14" width="0" hidden="1" customWidth="1"/>
    <col min="15" max="20" width="14.1640625" hidden="1" customWidth="1"/>
    <col min="21" max="21" width="16.33203125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17" t="s">
        <v>90</v>
      </c>
    </row>
    <row r="3" spans="2:46" ht="6.95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 x14ac:dyDescent="0.2">
      <c r="B4" s="20"/>
      <c r="D4" s="21" t="s">
        <v>94</v>
      </c>
      <c r="L4" s="20"/>
      <c r="M4" s="90" t="s">
        <v>10</v>
      </c>
      <c r="AT4" s="17" t="s">
        <v>3</v>
      </c>
    </row>
    <row r="5" spans="2:46" ht="6.95" customHeight="1" x14ac:dyDescent="0.2">
      <c r="B5" s="20"/>
      <c r="L5" s="20"/>
    </row>
    <row r="6" spans="2:46" ht="12" customHeight="1" x14ac:dyDescent="0.2">
      <c r="B6" s="20"/>
      <c r="D6" s="26" t="s">
        <v>14</v>
      </c>
      <c r="L6" s="20"/>
    </row>
    <row r="7" spans="2:46" ht="26.25" customHeight="1" x14ac:dyDescent="0.2">
      <c r="B7" s="20"/>
      <c r="E7" s="225" t="str">
        <f>'Rekapitulace stavby'!K6</f>
        <v>Semily - obnova vodovodní shybky u sauny</v>
      </c>
      <c r="F7" s="227"/>
      <c r="G7" s="227"/>
      <c r="H7" s="227"/>
      <c r="L7" s="20"/>
    </row>
    <row r="8" spans="2:46" ht="12" customHeight="1" x14ac:dyDescent="0.2">
      <c r="B8" s="20"/>
      <c r="D8" s="26" t="s">
        <v>95</v>
      </c>
      <c r="L8" s="20"/>
    </row>
    <row r="9" spans="2:46" s="1" customFormat="1" ht="16.5" customHeight="1" x14ac:dyDescent="0.2">
      <c r="B9" s="29"/>
      <c r="E9" s="225" t="s">
        <v>96</v>
      </c>
      <c r="F9" s="226"/>
      <c r="G9" s="226"/>
      <c r="H9" s="226"/>
      <c r="L9" s="29"/>
    </row>
    <row r="10" spans="2:46" s="1" customFormat="1" ht="12" customHeight="1" x14ac:dyDescent="0.2">
      <c r="B10" s="29"/>
      <c r="D10" s="26" t="s">
        <v>97</v>
      </c>
      <c r="L10" s="29"/>
    </row>
    <row r="11" spans="2:46" s="1" customFormat="1" ht="16.5" customHeight="1" x14ac:dyDescent="0.2">
      <c r="B11" s="29"/>
      <c r="E11" s="203" t="s">
        <v>98</v>
      </c>
      <c r="F11" s="226"/>
      <c r="G11" s="226"/>
      <c r="H11" s="226"/>
      <c r="L11" s="29"/>
    </row>
    <row r="12" spans="2:46" s="1" customFormat="1" x14ac:dyDescent="0.2">
      <c r="B12" s="29"/>
      <c r="L12" s="29"/>
    </row>
    <row r="13" spans="2:46" s="1" customFormat="1" ht="12" customHeight="1" x14ac:dyDescent="0.2">
      <c r="B13" s="29"/>
      <c r="D13" s="26" t="s">
        <v>15</v>
      </c>
      <c r="F13" s="24" t="s">
        <v>1</v>
      </c>
      <c r="I13" s="26" t="s">
        <v>16</v>
      </c>
      <c r="J13" s="24" t="s">
        <v>1</v>
      </c>
      <c r="L13" s="29"/>
    </row>
    <row r="14" spans="2:46" s="1" customFormat="1" ht="12" customHeight="1" x14ac:dyDescent="0.2">
      <c r="B14" s="29"/>
      <c r="D14" s="26" t="s">
        <v>17</v>
      </c>
      <c r="F14" s="24" t="s">
        <v>18</v>
      </c>
      <c r="I14" s="26" t="s">
        <v>19</v>
      </c>
      <c r="J14" s="49" t="str">
        <f>'Rekapitulace stavby'!AN8</f>
        <v>19. 4. 2022</v>
      </c>
      <c r="L14" s="29"/>
    </row>
    <row r="15" spans="2:46" s="1" customFormat="1" ht="10.9" customHeight="1" x14ac:dyDescent="0.2">
      <c r="B15" s="29"/>
      <c r="L15" s="29"/>
    </row>
    <row r="16" spans="2:46" s="1" customFormat="1" ht="12" customHeight="1" x14ac:dyDescent="0.2">
      <c r="B16" s="29"/>
      <c r="D16" s="26" t="s">
        <v>21</v>
      </c>
      <c r="I16" s="26" t="s">
        <v>22</v>
      </c>
      <c r="J16" s="24" t="s">
        <v>1</v>
      </c>
      <c r="L16" s="29"/>
    </row>
    <row r="17" spans="2:12" s="1" customFormat="1" ht="18" customHeight="1" x14ac:dyDescent="0.2">
      <c r="B17" s="29"/>
      <c r="E17" s="24" t="s">
        <v>23</v>
      </c>
      <c r="I17" s="26" t="s">
        <v>24</v>
      </c>
      <c r="J17" s="24" t="s">
        <v>1</v>
      </c>
      <c r="L17" s="29"/>
    </row>
    <row r="18" spans="2:12" s="1" customFormat="1" ht="6.95" customHeight="1" x14ac:dyDescent="0.2">
      <c r="B18" s="29"/>
      <c r="L18" s="29"/>
    </row>
    <row r="19" spans="2:12" s="1" customFormat="1" ht="12" customHeight="1" x14ac:dyDescent="0.2">
      <c r="B19" s="29"/>
      <c r="D19" s="26" t="s">
        <v>25</v>
      </c>
      <c r="I19" s="26" t="s">
        <v>22</v>
      </c>
      <c r="J19" s="24" t="s">
        <v>1</v>
      </c>
      <c r="L19" s="29"/>
    </row>
    <row r="20" spans="2:12" s="1" customFormat="1" ht="18" customHeight="1" x14ac:dyDescent="0.2">
      <c r="B20" s="29"/>
      <c r="E20" s="24" t="s">
        <v>26</v>
      </c>
      <c r="I20" s="26" t="s">
        <v>24</v>
      </c>
      <c r="J20" s="24" t="s">
        <v>1</v>
      </c>
      <c r="L20" s="29"/>
    </row>
    <row r="21" spans="2:12" s="1" customFormat="1" ht="6.95" customHeight="1" x14ac:dyDescent="0.2">
      <c r="B21" s="29"/>
      <c r="L21" s="29"/>
    </row>
    <row r="22" spans="2:12" s="1" customFormat="1" ht="12" customHeight="1" x14ac:dyDescent="0.2">
      <c r="B22" s="29"/>
      <c r="D22" s="26" t="s">
        <v>27</v>
      </c>
      <c r="I22" s="26" t="s">
        <v>22</v>
      </c>
      <c r="J22" s="24" t="s">
        <v>28</v>
      </c>
      <c r="L22" s="29"/>
    </row>
    <row r="23" spans="2:12" s="1" customFormat="1" ht="18" customHeight="1" x14ac:dyDescent="0.2">
      <c r="B23" s="29"/>
      <c r="E23" s="24" t="s">
        <v>29</v>
      </c>
      <c r="I23" s="26" t="s">
        <v>24</v>
      </c>
      <c r="J23" s="24" t="s">
        <v>30</v>
      </c>
      <c r="L23" s="29"/>
    </row>
    <row r="24" spans="2:12" s="1" customFormat="1" ht="6.95" customHeight="1" x14ac:dyDescent="0.2">
      <c r="B24" s="29"/>
      <c r="L24" s="29"/>
    </row>
    <row r="25" spans="2:12" s="1" customFormat="1" ht="12" customHeight="1" x14ac:dyDescent="0.2">
      <c r="B25" s="29"/>
      <c r="D25" s="26" t="s">
        <v>32</v>
      </c>
      <c r="I25" s="26" t="s">
        <v>22</v>
      </c>
      <c r="J25" s="24" t="s">
        <v>1</v>
      </c>
      <c r="L25" s="29"/>
    </row>
    <row r="26" spans="2:12" s="1" customFormat="1" ht="18" customHeight="1" x14ac:dyDescent="0.2">
      <c r="B26" s="29"/>
      <c r="E26" s="24" t="s">
        <v>33</v>
      </c>
      <c r="I26" s="26" t="s">
        <v>24</v>
      </c>
      <c r="J26" s="24" t="s">
        <v>1</v>
      </c>
      <c r="L26" s="29"/>
    </row>
    <row r="27" spans="2:12" s="1" customFormat="1" ht="6.95" customHeight="1" x14ac:dyDescent="0.2">
      <c r="B27" s="29"/>
      <c r="L27" s="29"/>
    </row>
    <row r="28" spans="2:12" s="1" customFormat="1" ht="12" customHeight="1" x14ac:dyDescent="0.2">
      <c r="B28" s="29"/>
      <c r="D28" s="26" t="s">
        <v>34</v>
      </c>
      <c r="L28" s="29"/>
    </row>
    <row r="29" spans="2:12" s="7" customFormat="1" ht="71.25" customHeight="1" x14ac:dyDescent="0.2">
      <c r="B29" s="91"/>
      <c r="E29" s="221" t="s">
        <v>35</v>
      </c>
      <c r="F29" s="221"/>
      <c r="G29" s="221"/>
      <c r="H29" s="221"/>
      <c r="L29" s="91"/>
    </row>
    <row r="30" spans="2:12" s="1" customFormat="1" ht="6.95" customHeight="1" x14ac:dyDescent="0.2">
      <c r="B30" s="29"/>
      <c r="L30" s="29"/>
    </row>
    <row r="31" spans="2:12" s="1" customFormat="1" ht="6.95" customHeight="1" x14ac:dyDescent="0.2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25.35" customHeight="1" x14ac:dyDescent="0.2">
      <c r="B32" s="29"/>
      <c r="D32" s="92" t="s">
        <v>36</v>
      </c>
      <c r="J32" s="63">
        <f>ROUND(J134, 2)</f>
        <v>0</v>
      </c>
      <c r="L32" s="29"/>
    </row>
    <row r="33" spans="2:12" s="1" customFormat="1" ht="6.95" customHeight="1" x14ac:dyDescent="0.2">
      <c r="B33" s="29"/>
      <c r="D33" s="50"/>
      <c r="E33" s="50"/>
      <c r="F33" s="50"/>
      <c r="G33" s="50"/>
      <c r="H33" s="50"/>
      <c r="I33" s="50"/>
      <c r="J33" s="50"/>
      <c r="K33" s="50"/>
      <c r="L33" s="29"/>
    </row>
    <row r="34" spans="2:12" s="1" customFormat="1" ht="14.45" customHeight="1" x14ac:dyDescent="0.2">
      <c r="B34" s="29"/>
      <c r="F34" s="32" t="s">
        <v>38</v>
      </c>
      <c r="I34" s="32" t="s">
        <v>37</v>
      </c>
      <c r="J34" s="32" t="s">
        <v>39</v>
      </c>
      <c r="L34" s="29"/>
    </row>
    <row r="35" spans="2:12" s="1" customFormat="1" ht="14.45" customHeight="1" x14ac:dyDescent="0.2">
      <c r="B35" s="29"/>
      <c r="D35" s="52" t="s">
        <v>40</v>
      </c>
      <c r="E35" s="26" t="s">
        <v>41</v>
      </c>
      <c r="F35" s="83">
        <f>ROUND((SUM(BE134:BE525)),  2)</f>
        <v>0</v>
      </c>
      <c r="I35" s="93">
        <v>0.21</v>
      </c>
      <c r="J35" s="83">
        <f>ROUND(((SUM(BE134:BE525))*I35),  2)</f>
        <v>0</v>
      </c>
      <c r="L35" s="29"/>
    </row>
    <row r="36" spans="2:12" s="1" customFormat="1" ht="14.45" customHeight="1" x14ac:dyDescent="0.2">
      <c r="B36" s="29"/>
      <c r="E36" s="26" t="s">
        <v>42</v>
      </c>
      <c r="F36" s="83">
        <f>ROUND((SUM(BF134:BF525)),  2)</f>
        <v>0</v>
      </c>
      <c r="I36" s="93">
        <v>0.15</v>
      </c>
      <c r="J36" s="83">
        <f>ROUND(((SUM(BF134:BF525))*I36),  2)</f>
        <v>0</v>
      </c>
      <c r="L36" s="29"/>
    </row>
    <row r="37" spans="2:12" s="1" customFormat="1" ht="14.45" hidden="1" customHeight="1" x14ac:dyDescent="0.2">
      <c r="B37" s="29"/>
      <c r="E37" s="26" t="s">
        <v>43</v>
      </c>
      <c r="F37" s="83">
        <f>ROUND((SUM(BG134:BG525)),  2)</f>
        <v>0</v>
      </c>
      <c r="I37" s="93">
        <v>0.21</v>
      </c>
      <c r="J37" s="83">
        <f>0</f>
        <v>0</v>
      </c>
      <c r="L37" s="29"/>
    </row>
    <row r="38" spans="2:12" s="1" customFormat="1" ht="14.45" hidden="1" customHeight="1" x14ac:dyDescent="0.2">
      <c r="B38" s="29"/>
      <c r="E38" s="26" t="s">
        <v>44</v>
      </c>
      <c r="F38" s="83">
        <f>ROUND((SUM(BH134:BH525)),  2)</f>
        <v>0</v>
      </c>
      <c r="I38" s="93">
        <v>0.15</v>
      </c>
      <c r="J38" s="83">
        <f>0</f>
        <v>0</v>
      </c>
      <c r="L38" s="29"/>
    </row>
    <row r="39" spans="2:12" s="1" customFormat="1" ht="14.45" hidden="1" customHeight="1" x14ac:dyDescent="0.2">
      <c r="B39" s="29"/>
      <c r="E39" s="26" t="s">
        <v>45</v>
      </c>
      <c r="F39" s="83">
        <f>ROUND((SUM(BI134:BI525)),  2)</f>
        <v>0</v>
      </c>
      <c r="I39" s="93">
        <v>0</v>
      </c>
      <c r="J39" s="83">
        <f>0</f>
        <v>0</v>
      </c>
      <c r="L39" s="29"/>
    </row>
    <row r="40" spans="2:12" s="1" customFormat="1" ht="6.95" customHeight="1" x14ac:dyDescent="0.2">
      <c r="B40" s="29"/>
      <c r="L40" s="29"/>
    </row>
    <row r="41" spans="2:12" s="1" customFormat="1" ht="25.35" customHeight="1" x14ac:dyDescent="0.2">
      <c r="B41" s="29"/>
      <c r="C41" s="94"/>
      <c r="D41" s="95" t="s">
        <v>46</v>
      </c>
      <c r="E41" s="54"/>
      <c r="F41" s="54"/>
      <c r="G41" s="96" t="s">
        <v>47</v>
      </c>
      <c r="H41" s="97" t="s">
        <v>48</v>
      </c>
      <c r="I41" s="54"/>
      <c r="J41" s="98">
        <f>SUM(J32:J39)</f>
        <v>0</v>
      </c>
      <c r="K41" s="99"/>
      <c r="L41" s="29"/>
    </row>
    <row r="42" spans="2:12" s="1" customFormat="1" ht="14.45" customHeight="1" x14ac:dyDescent="0.2">
      <c r="B42" s="29"/>
      <c r="L42" s="29"/>
    </row>
    <row r="43" spans="2:12" ht="14.45" customHeight="1" x14ac:dyDescent="0.2">
      <c r="B43" s="20"/>
      <c r="L43" s="20"/>
    </row>
    <row r="44" spans="2:12" ht="14.45" customHeight="1" x14ac:dyDescent="0.2">
      <c r="B44" s="20"/>
      <c r="L44" s="20"/>
    </row>
    <row r="45" spans="2:12" ht="14.45" customHeight="1" x14ac:dyDescent="0.2">
      <c r="B45" s="20"/>
      <c r="L45" s="20"/>
    </row>
    <row r="46" spans="2:12" ht="14.45" customHeight="1" x14ac:dyDescent="0.2">
      <c r="B46" s="20"/>
      <c r="L46" s="20"/>
    </row>
    <row r="47" spans="2:12" ht="14.45" customHeight="1" x14ac:dyDescent="0.2">
      <c r="B47" s="20"/>
      <c r="L47" s="20"/>
    </row>
    <row r="48" spans="2:12" ht="14.45" customHeight="1" x14ac:dyDescent="0.2">
      <c r="B48" s="20"/>
      <c r="L48" s="20"/>
    </row>
    <row r="49" spans="2:12" ht="14.45" customHeight="1" x14ac:dyDescent="0.2">
      <c r="B49" s="20"/>
      <c r="L49" s="20"/>
    </row>
    <row r="50" spans="2:12" s="1" customFormat="1" ht="14.45" customHeight="1" x14ac:dyDescent="0.2">
      <c r="B50" s="29"/>
      <c r="D50" s="38" t="s">
        <v>49</v>
      </c>
      <c r="E50" s="39"/>
      <c r="F50" s="39"/>
      <c r="G50" s="38" t="s">
        <v>50</v>
      </c>
      <c r="H50" s="39"/>
      <c r="I50" s="39"/>
      <c r="J50" s="39"/>
      <c r="K50" s="39"/>
      <c r="L50" s="29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2.75" x14ac:dyDescent="0.2">
      <c r="B61" s="29"/>
      <c r="D61" s="40" t="s">
        <v>51</v>
      </c>
      <c r="E61" s="31"/>
      <c r="F61" s="100" t="s">
        <v>52</v>
      </c>
      <c r="G61" s="40" t="s">
        <v>51</v>
      </c>
      <c r="H61" s="31"/>
      <c r="I61" s="31"/>
      <c r="J61" s="101" t="s">
        <v>52</v>
      </c>
      <c r="K61" s="31"/>
      <c r="L61" s="29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2.75" x14ac:dyDescent="0.2">
      <c r="B65" s="29"/>
      <c r="D65" s="38" t="s">
        <v>53</v>
      </c>
      <c r="E65" s="39"/>
      <c r="F65" s="39"/>
      <c r="G65" s="38" t="s">
        <v>54</v>
      </c>
      <c r="H65" s="39"/>
      <c r="I65" s="39"/>
      <c r="J65" s="39"/>
      <c r="K65" s="39"/>
      <c r="L65" s="29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2.75" x14ac:dyDescent="0.2">
      <c r="B76" s="29"/>
      <c r="D76" s="40" t="s">
        <v>51</v>
      </c>
      <c r="E76" s="31"/>
      <c r="F76" s="100" t="s">
        <v>52</v>
      </c>
      <c r="G76" s="40" t="s">
        <v>51</v>
      </c>
      <c r="H76" s="31"/>
      <c r="I76" s="31"/>
      <c r="J76" s="101" t="s">
        <v>52</v>
      </c>
      <c r="K76" s="31"/>
      <c r="L76" s="29"/>
    </row>
    <row r="77" spans="2:12" s="1" customFormat="1" ht="14.45" customHeight="1" x14ac:dyDescent="0.2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12" s="1" customFormat="1" ht="6.95" customHeight="1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12" s="1" customFormat="1" ht="24.95" customHeight="1" x14ac:dyDescent="0.2">
      <c r="B82" s="29"/>
      <c r="C82" s="21" t="s">
        <v>99</v>
      </c>
      <c r="L82" s="29"/>
    </row>
    <row r="83" spans="2:12" s="1" customFormat="1" ht="6.95" customHeight="1" x14ac:dyDescent="0.2">
      <c r="B83" s="29"/>
      <c r="L83" s="29"/>
    </row>
    <row r="84" spans="2:12" s="1" customFormat="1" ht="12" customHeight="1" x14ac:dyDescent="0.2">
      <c r="B84" s="29"/>
      <c r="C84" s="26" t="s">
        <v>14</v>
      </c>
      <c r="L84" s="29"/>
    </row>
    <row r="85" spans="2:12" s="1" customFormat="1" ht="26.25" customHeight="1" x14ac:dyDescent="0.2">
      <c r="B85" s="29"/>
      <c r="E85" s="225" t="str">
        <f>E7</f>
        <v>Semily - obnova vodovodní shybky u sauny</v>
      </c>
      <c r="F85" s="227"/>
      <c r="G85" s="227"/>
      <c r="H85" s="227"/>
      <c r="L85" s="29"/>
    </row>
    <row r="86" spans="2:12" ht="12" customHeight="1" x14ac:dyDescent="0.2">
      <c r="B86" s="20"/>
      <c r="C86" s="26" t="s">
        <v>95</v>
      </c>
      <c r="L86" s="20"/>
    </row>
    <row r="87" spans="2:12" s="1" customFormat="1" ht="16.5" customHeight="1" x14ac:dyDescent="0.2">
      <c r="B87" s="29"/>
      <c r="E87" s="225" t="s">
        <v>96</v>
      </c>
      <c r="F87" s="226"/>
      <c r="G87" s="226"/>
      <c r="H87" s="226"/>
      <c r="L87" s="29"/>
    </row>
    <row r="88" spans="2:12" s="1" customFormat="1" ht="12" customHeight="1" x14ac:dyDescent="0.2">
      <c r="B88" s="29"/>
      <c r="C88" s="26" t="s">
        <v>97</v>
      </c>
      <c r="L88" s="29"/>
    </row>
    <row r="89" spans="2:12" s="1" customFormat="1" ht="16.5" customHeight="1" x14ac:dyDescent="0.2">
      <c r="B89" s="29"/>
      <c r="E89" s="203" t="str">
        <f>E11</f>
        <v>SO 03 - Shybka vodovodu U Sauny</v>
      </c>
      <c r="F89" s="226"/>
      <c r="G89" s="226"/>
      <c r="H89" s="226"/>
      <c r="L89" s="29"/>
    </row>
    <row r="90" spans="2:12" s="1" customFormat="1" ht="6.95" customHeight="1" x14ac:dyDescent="0.2">
      <c r="B90" s="29"/>
      <c r="L90" s="29"/>
    </row>
    <row r="91" spans="2:12" s="1" customFormat="1" ht="12" customHeight="1" x14ac:dyDescent="0.2">
      <c r="B91" s="29"/>
      <c r="C91" s="26" t="s">
        <v>17</v>
      </c>
      <c r="F91" s="24" t="str">
        <f>F14</f>
        <v>Semily</v>
      </c>
      <c r="I91" s="26" t="s">
        <v>19</v>
      </c>
      <c r="J91" s="49" t="str">
        <f>IF(J14="","",J14)</f>
        <v>19. 4. 2022</v>
      </c>
      <c r="L91" s="29"/>
    </row>
    <row r="92" spans="2:12" s="1" customFormat="1" ht="6.95" customHeight="1" x14ac:dyDescent="0.2">
      <c r="B92" s="29"/>
      <c r="L92" s="29"/>
    </row>
    <row r="93" spans="2:12" s="1" customFormat="1" ht="15.2" customHeight="1" x14ac:dyDescent="0.2">
      <c r="B93" s="29"/>
      <c r="C93" s="26" t="s">
        <v>21</v>
      </c>
      <c r="F93" s="24" t="str">
        <f>E17</f>
        <v>VHS Turnov, Antonína Dvořáka 287, 511 01 Turnov</v>
      </c>
      <c r="I93" s="26" t="s">
        <v>27</v>
      </c>
      <c r="J93" s="27" t="str">
        <f>E23</f>
        <v>ŠINDLAR s.r.o.</v>
      </c>
      <c r="L93" s="29"/>
    </row>
    <row r="94" spans="2:12" s="1" customFormat="1" ht="15.2" customHeight="1" x14ac:dyDescent="0.2">
      <c r="B94" s="29"/>
      <c r="C94" s="26" t="s">
        <v>25</v>
      </c>
      <c r="F94" s="24" t="str">
        <f>IF(E20="","",E20)</f>
        <v>Dle výběrového řízení</v>
      </c>
      <c r="I94" s="26" t="s">
        <v>32</v>
      </c>
      <c r="J94" s="27" t="str">
        <f>E26</f>
        <v>Roman Bárta</v>
      </c>
      <c r="L94" s="29"/>
    </row>
    <row r="95" spans="2:12" s="1" customFormat="1" ht="10.35" customHeight="1" x14ac:dyDescent="0.2">
      <c r="B95" s="29"/>
      <c r="L95" s="29"/>
    </row>
    <row r="96" spans="2:12" s="1" customFormat="1" ht="29.25" customHeight="1" x14ac:dyDescent="0.2">
      <c r="B96" s="29"/>
      <c r="C96" s="102" t="s">
        <v>100</v>
      </c>
      <c r="D96" s="94"/>
      <c r="E96" s="94"/>
      <c r="F96" s="94"/>
      <c r="G96" s="94"/>
      <c r="H96" s="94"/>
      <c r="I96" s="94"/>
      <c r="J96" s="103" t="s">
        <v>101</v>
      </c>
      <c r="K96" s="94"/>
      <c r="L96" s="29"/>
    </row>
    <row r="97" spans="2:47" s="1" customFormat="1" ht="10.35" customHeight="1" x14ac:dyDescent="0.2">
      <c r="B97" s="29"/>
      <c r="L97" s="29"/>
    </row>
    <row r="98" spans="2:47" s="1" customFormat="1" ht="22.9" customHeight="1" x14ac:dyDescent="0.2">
      <c r="B98" s="29"/>
      <c r="C98" s="104" t="s">
        <v>102</v>
      </c>
      <c r="J98" s="63">
        <f>J134</f>
        <v>0</v>
      </c>
      <c r="L98" s="29"/>
      <c r="AU98" s="17" t="s">
        <v>103</v>
      </c>
    </row>
    <row r="99" spans="2:47" s="8" customFormat="1" ht="24.95" customHeight="1" x14ac:dyDescent="0.2">
      <c r="B99" s="105"/>
      <c r="D99" s="106" t="s">
        <v>104</v>
      </c>
      <c r="E99" s="107"/>
      <c r="F99" s="107"/>
      <c r="G99" s="107"/>
      <c r="H99" s="107"/>
      <c r="I99" s="107"/>
      <c r="J99" s="108">
        <f>J135</f>
        <v>0</v>
      </c>
      <c r="L99" s="105"/>
    </row>
    <row r="100" spans="2:47" s="9" customFormat="1" ht="19.899999999999999" customHeight="1" x14ac:dyDescent="0.2">
      <c r="B100" s="109"/>
      <c r="D100" s="110" t="s">
        <v>105</v>
      </c>
      <c r="E100" s="111"/>
      <c r="F100" s="111"/>
      <c r="G100" s="111"/>
      <c r="H100" s="111"/>
      <c r="I100" s="111"/>
      <c r="J100" s="112">
        <f>J136</f>
        <v>0</v>
      </c>
      <c r="L100" s="109"/>
    </row>
    <row r="101" spans="2:47" s="9" customFormat="1" ht="19.899999999999999" customHeight="1" x14ac:dyDescent="0.2">
      <c r="B101" s="109"/>
      <c r="D101" s="110" t="s">
        <v>106</v>
      </c>
      <c r="E101" s="111"/>
      <c r="F101" s="111"/>
      <c r="G101" s="111"/>
      <c r="H101" s="111"/>
      <c r="I101" s="111"/>
      <c r="J101" s="112">
        <f>J300</f>
        <v>0</v>
      </c>
      <c r="L101" s="109"/>
    </row>
    <row r="102" spans="2:47" s="9" customFormat="1" ht="19.899999999999999" customHeight="1" x14ac:dyDescent="0.2">
      <c r="B102" s="109"/>
      <c r="D102" s="110" t="s">
        <v>107</v>
      </c>
      <c r="E102" s="111"/>
      <c r="F102" s="111"/>
      <c r="G102" s="111"/>
      <c r="H102" s="111"/>
      <c r="I102" s="111"/>
      <c r="J102" s="112">
        <f>J308</f>
        <v>0</v>
      </c>
      <c r="L102" s="109"/>
    </row>
    <row r="103" spans="2:47" s="9" customFormat="1" ht="19.899999999999999" customHeight="1" x14ac:dyDescent="0.2">
      <c r="B103" s="109"/>
      <c r="D103" s="110" t="s">
        <v>108</v>
      </c>
      <c r="E103" s="111"/>
      <c r="F103" s="111"/>
      <c r="G103" s="111"/>
      <c r="H103" s="111"/>
      <c r="I103" s="111"/>
      <c r="J103" s="112">
        <f>J316</f>
        <v>0</v>
      </c>
      <c r="L103" s="109"/>
    </row>
    <row r="104" spans="2:47" s="9" customFormat="1" ht="19.899999999999999" customHeight="1" x14ac:dyDescent="0.2">
      <c r="B104" s="109"/>
      <c r="D104" s="110" t="s">
        <v>109</v>
      </c>
      <c r="E104" s="111"/>
      <c r="F104" s="111"/>
      <c r="G104" s="111"/>
      <c r="H104" s="111"/>
      <c r="I104" s="111"/>
      <c r="J104" s="112">
        <f>J357</f>
        <v>0</v>
      </c>
      <c r="L104" s="109"/>
    </row>
    <row r="105" spans="2:47" s="9" customFormat="1" ht="19.899999999999999" customHeight="1" x14ac:dyDescent="0.2">
      <c r="B105" s="109"/>
      <c r="D105" s="110" t="s">
        <v>110</v>
      </c>
      <c r="E105" s="111"/>
      <c r="F105" s="111"/>
      <c r="G105" s="111"/>
      <c r="H105" s="111"/>
      <c r="I105" s="111"/>
      <c r="J105" s="112">
        <f>J399</f>
        <v>0</v>
      </c>
      <c r="L105" s="109"/>
    </row>
    <row r="106" spans="2:47" s="9" customFormat="1" ht="19.899999999999999" customHeight="1" x14ac:dyDescent="0.2">
      <c r="B106" s="109"/>
      <c r="D106" s="110" t="s">
        <v>111</v>
      </c>
      <c r="E106" s="111"/>
      <c r="F106" s="111"/>
      <c r="G106" s="111"/>
      <c r="H106" s="111"/>
      <c r="I106" s="111"/>
      <c r="J106" s="112">
        <f>J402</f>
        <v>0</v>
      </c>
      <c r="L106" s="109"/>
    </row>
    <row r="107" spans="2:47" s="9" customFormat="1" ht="19.899999999999999" customHeight="1" x14ac:dyDescent="0.2">
      <c r="B107" s="109"/>
      <c r="D107" s="110" t="s">
        <v>112</v>
      </c>
      <c r="E107" s="111"/>
      <c r="F107" s="111"/>
      <c r="G107" s="111"/>
      <c r="H107" s="111"/>
      <c r="I107" s="111"/>
      <c r="J107" s="112">
        <f>J474</f>
        <v>0</v>
      </c>
      <c r="L107" s="109"/>
    </row>
    <row r="108" spans="2:47" s="9" customFormat="1" ht="19.899999999999999" customHeight="1" x14ac:dyDescent="0.2">
      <c r="B108" s="109"/>
      <c r="D108" s="110" t="s">
        <v>113</v>
      </c>
      <c r="E108" s="111"/>
      <c r="F108" s="111"/>
      <c r="G108" s="111"/>
      <c r="H108" s="111"/>
      <c r="I108" s="111"/>
      <c r="J108" s="112">
        <f>J489</f>
        <v>0</v>
      </c>
      <c r="L108" s="109"/>
    </row>
    <row r="109" spans="2:47" s="9" customFormat="1" ht="19.899999999999999" customHeight="1" x14ac:dyDescent="0.2">
      <c r="B109" s="109"/>
      <c r="D109" s="110" t="s">
        <v>114</v>
      </c>
      <c r="E109" s="111"/>
      <c r="F109" s="111"/>
      <c r="G109" s="111"/>
      <c r="H109" s="111"/>
      <c r="I109" s="111"/>
      <c r="J109" s="112">
        <f>J500</f>
        <v>0</v>
      </c>
      <c r="L109" s="109"/>
    </row>
    <row r="110" spans="2:47" s="8" customFormat="1" ht="24.95" customHeight="1" x14ac:dyDescent="0.2">
      <c r="B110" s="105"/>
      <c r="D110" s="106" t="s">
        <v>115</v>
      </c>
      <c r="E110" s="107"/>
      <c r="F110" s="107"/>
      <c r="G110" s="107"/>
      <c r="H110" s="107"/>
      <c r="I110" s="107"/>
      <c r="J110" s="108">
        <f>J502</f>
        <v>0</v>
      </c>
      <c r="L110" s="105"/>
    </row>
    <row r="111" spans="2:47" s="9" customFormat="1" ht="19.899999999999999" customHeight="1" x14ac:dyDescent="0.2">
      <c r="B111" s="109"/>
      <c r="D111" s="110" t="s">
        <v>116</v>
      </c>
      <c r="E111" s="111"/>
      <c r="F111" s="111"/>
      <c r="G111" s="111"/>
      <c r="H111" s="111"/>
      <c r="I111" s="111"/>
      <c r="J111" s="112">
        <f>J503</f>
        <v>0</v>
      </c>
      <c r="L111" s="109"/>
    </row>
    <row r="112" spans="2:47" s="9" customFormat="1" ht="19.899999999999999" customHeight="1" x14ac:dyDescent="0.2">
      <c r="B112" s="109"/>
      <c r="D112" s="110" t="s">
        <v>117</v>
      </c>
      <c r="E112" s="111"/>
      <c r="F112" s="111"/>
      <c r="G112" s="111"/>
      <c r="H112" s="111"/>
      <c r="I112" s="111"/>
      <c r="J112" s="112">
        <f>J520</f>
        <v>0</v>
      </c>
      <c r="L112" s="109"/>
    </row>
    <row r="113" spans="2:12" s="1" customFormat="1" ht="21.75" customHeight="1" x14ac:dyDescent="0.2">
      <c r="B113" s="29"/>
      <c r="L113" s="29"/>
    </row>
    <row r="114" spans="2:12" s="1" customFormat="1" ht="6.95" customHeight="1" x14ac:dyDescent="0.2"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29"/>
    </row>
    <row r="118" spans="2:12" s="1" customFormat="1" ht="6.95" customHeight="1" x14ac:dyDescent="0.2"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29"/>
    </row>
    <row r="119" spans="2:12" s="1" customFormat="1" ht="24.95" customHeight="1" x14ac:dyDescent="0.2">
      <c r="B119" s="29"/>
      <c r="C119" s="21" t="s">
        <v>118</v>
      </c>
      <c r="L119" s="29"/>
    </row>
    <row r="120" spans="2:12" s="1" customFormat="1" ht="6.95" customHeight="1" x14ac:dyDescent="0.2">
      <c r="B120" s="29"/>
      <c r="L120" s="29"/>
    </row>
    <row r="121" spans="2:12" s="1" customFormat="1" ht="12" customHeight="1" x14ac:dyDescent="0.2">
      <c r="B121" s="29"/>
      <c r="C121" s="26" t="s">
        <v>14</v>
      </c>
      <c r="L121" s="29"/>
    </row>
    <row r="122" spans="2:12" s="1" customFormat="1" ht="26.25" customHeight="1" x14ac:dyDescent="0.2">
      <c r="B122" s="29"/>
      <c r="E122" s="225" t="str">
        <f>E7</f>
        <v>Semily - obnova vodovodní shybky u sauny</v>
      </c>
      <c r="F122" s="227"/>
      <c r="G122" s="227"/>
      <c r="H122" s="227"/>
      <c r="L122" s="29"/>
    </row>
    <row r="123" spans="2:12" ht="12" customHeight="1" x14ac:dyDescent="0.2">
      <c r="B123" s="20"/>
      <c r="C123" s="26" t="s">
        <v>95</v>
      </c>
      <c r="L123" s="20"/>
    </row>
    <row r="124" spans="2:12" s="1" customFormat="1" ht="16.5" customHeight="1" x14ac:dyDescent="0.2">
      <c r="B124" s="29"/>
      <c r="E124" s="225" t="s">
        <v>96</v>
      </c>
      <c r="F124" s="226"/>
      <c r="G124" s="226"/>
      <c r="H124" s="226"/>
      <c r="L124" s="29"/>
    </row>
    <row r="125" spans="2:12" s="1" customFormat="1" ht="12" customHeight="1" x14ac:dyDescent="0.2">
      <c r="B125" s="29"/>
      <c r="C125" s="26" t="s">
        <v>97</v>
      </c>
      <c r="L125" s="29"/>
    </row>
    <row r="126" spans="2:12" s="1" customFormat="1" ht="16.5" customHeight="1" x14ac:dyDescent="0.2">
      <c r="B126" s="29"/>
      <c r="E126" s="203" t="str">
        <f>E11</f>
        <v>SO 03 - Shybka vodovodu U Sauny</v>
      </c>
      <c r="F126" s="226"/>
      <c r="G126" s="226"/>
      <c r="H126" s="226"/>
      <c r="L126" s="29"/>
    </row>
    <row r="127" spans="2:12" s="1" customFormat="1" ht="6.95" customHeight="1" x14ac:dyDescent="0.2">
      <c r="B127" s="29"/>
      <c r="L127" s="29"/>
    </row>
    <row r="128" spans="2:12" s="1" customFormat="1" ht="12" customHeight="1" x14ac:dyDescent="0.2">
      <c r="B128" s="29"/>
      <c r="C128" s="26" t="s">
        <v>17</v>
      </c>
      <c r="F128" s="24" t="str">
        <f>F14</f>
        <v>Semily</v>
      </c>
      <c r="I128" s="26" t="s">
        <v>19</v>
      </c>
      <c r="J128" s="49" t="str">
        <f>IF(J14="","",J14)</f>
        <v>19. 4. 2022</v>
      </c>
      <c r="L128" s="29"/>
    </row>
    <row r="129" spans="2:65" s="1" customFormat="1" ht="6.95" customHeight="1" x14ac:dyDescent="0.2">
      <c r="B129" s="29"/>
      <c r="L129" s="29"/>
    </row>
    <row r="130" spans="2:65" s="1" customFormat="1" ht="15.2" customHeight="1" x14ac:dyDescent="0.2">
      <c r="B130" s="29"/>
      <c r="C130" s="26" t="s">
        <v>21</v>
      </c>
      <c r="F130" s="24" t="str">
        <f>E17</f>
        <v>VHS Turnov, Antonína Dvořáka 287, 511 01 Turnov</v>
      </c>
      <c r="I130" s="26" t="s">
        <v>27</v>
      </c>
      <c r="J130" s="27" t="str">
        <f>E23</f>
        <v>ŠINDLAR s.r.o.</v>
      </c>
      <c r="L130" s="29"/>
    </row>
    <row r="131" spans="2:65" s="1" customFormat="1" ht="15.2" customHeight="1" x14ac:dyDescent="0.2">
      <c r="B131" s="29"/>
      <c r="C131" s="26" t="s">
        <v>25</v>
      </c>
      <c r="F131" s="24" t="str">
        <f>IF(E20="","",E20)</f>
        <v>Dle výběrového řízení</v>
      </c>
      <c r="I131" s="26" t="s">
        <v>32</v>
      </c>
      <c r="J131" s="27" t="str">
        <f>E26</f>
        <v>Roman Bárta</v>
      </c>
      <c r="L131" s="29"/>
    </row>
    <row r="132" spans="2:65" s="1" customFormat="1" ht="10.35" customHeight="1" x14ac:dyDescent="0.2">
      <c r="B132" s="29"/>
      <c r="L132" s="29"/>
    </row>
    <row r="133" spans="2:65" s="10" customFormat="1" ht="29.25" customHeight="1" x14ac:dyDescent="0.2">
      <c r="B133" s="113"/>
      <c r="C133" s="114" t="s">
        <v>119</v>
      </c>
      <c r="D133" s="115" t="s">
        <v>61</v>
      </c>
      <c r="E133" s="115" t="s">
        <v>57</v>
      </c>
      <c r="F133" s="115" t="s">
        <v>58</v>
      </c>
      <c r="G133" s="115" t="s">
        <v>120</v>
      </c>
      <c r="H133" s="115" t="s">
        <v>121</v>
      </c>
      <c r="I133" s="115" t="s">
        <v>122</v>
      </c>
      <c r="J133" s="115" t="s">
        <v>101</v>
      </c>
      <c r="K133" s="116" t="s">
        <v>123</v>
      </c>
      <c r="L133" s="113"/>
      <c r="M133" s="56" t="s">
        <v>1</v>
      </c>
      <c r="N133" s="57" t="s">
        <v>40</v>
      </c>
      <c r="O133" s="57" t="s">
        <v>124</v>
      </c>
      <c r="P133" s="57" t="s">
        <v>125</v>
      </c>
      <c r="Q133" s="57" t="s">
        <v>126</v>
      </c>
      <c r="R133" s="57" t="s">
        <v>127</v>
      </c>
      <c r="S133" s="57" t="s">
        <v>128</v>
      </c>
      <c r="T133" s="58" t="s">
        <v>129</v>
      </c>
    </row>
    <row r="134" spans="2:65" s="1" customFormat="1" ht="22.9" customHeight="1" x14ac:dyDescent="0.25">
      <c r="B134" s="29"/>
      <c r="C134" s="61" t="s">
        <v>130</v>
      </c>
      <c r="J134" s="117">
        <f>BK134</f>
        <v>0</v>
      </c>
      <c r="L134" s="29"/>
      <c r="M134" s="59"/>
      <c r="N134" s="50"/>
      <c r="O134" s="50"/>
      <c r="P134" s="118">
        <f>P135+P502</f>
        <v>1552.5299949999999</v>
      </c>
      <c r="Q134" s="50"/>
      <c r="R134" s="118">
        <f>R135+R502</f>
        <v>379.44783246000003</v>
      </c>
      <c r="S134" s="50"/>
      <c r="T134" s="119">
        <f>T135+T502</f>
        <v>71.457830000000001</v>
      </c>
      <c r="AT134" s="17" t="s">
        <v>75</v>
      </c>
      <c r="AU134" s="17" t="s">
        <v>103</v>
      </c>
      <c r="BK134" s="120">
        <f>BK135+BK502</f>
        <v>0</v>
      </c>
    </row>
    <row r="135" spans="2:65" s="11" customFormat="1" ht="25.9" customHeight="1" x14ac:dyDescent="0.2">
      <c r="B135" s="121"/>
      <c r="D135" s="122" t="s">
        <v>75</v>
      </c>
      <c r="E135" s="123" t="s">
        <v>131</v>
      </c>
      <c r="F135" s="123" t="s">
        <v>132</v>
      </c>
      <c r="J135" s="124">
        <f>BK135</f>
        <v>0</v>
      </c>
      <c r="L135" s="121"/>
      <c r="M135" s="125"/>
      <c r="P135" s="126">
        <f>P136+P300+P308+P316+P357+P399+P402+P474+P489+P500</f>
        <v>1536.8980339999998</v>
      </c>
      <c r="R135" s="126">
        <f>R136+R300+R308+R316+R357+R399+R402+R474+R489+R500</f>
        <v>379.35934866000002</v>
      </c>
      <c r="T135" s="127">
        <f>T136+T300+T308+T316+T357+T399+T402+T474+T489+T500</f>
        <v>71.457830000000001</v>
      </c>
      <c r="AR135" s="122" t="s">
        <v>83</v>
      </c>
      <c r="AT135" s="128" t="s">
        <v>75</v>
      </c>
      <c r="AU135" s="128" t="s">
        <v>76</v>
      </c>
      <c r="AY135" s="122" t="s">
        <v>133</v>
      </c>
      <c r="BK135" s="129">
        <f>BK136+BK300+BK308+BK316+BK357+BK399+BK402+BK474+BK489+BK500</f>
        <v>0</v>
      </c>
    </row>
    <row r="136" spans="2:65" s="11" customFormat="1" ht="22.9" customHeight="1" x14ac:dyDescent="0.2">
      <c r="B136" s="121"/>
      <c r="D136" s="122" t="s">
        <v>75</v>
      </c>
      <c r="E136" s="130" t="s">
        <v>83</v>
      </c>
      <c r="F136" s="130" t="s">
        <v>134</v>
      </c>
      <c r="J136" s="131">
        <f>BK136</f>
        <v>0</v>
      </c>
      <c r="L136" s="121"/>
      <c r="M136" s="125"/>
      <c r="P136" s="126">
        <f>SUM(P137:P299)</f>
        <v>656.55933099999993</v>
      </c>
      <c r="R136" s="126">
        <f>SUM(R137:R299)</f>
        <v>64.853720539999998</v>
      </c>
      <c r="T136" s="127">
        <f>SUM(T137:T299)</f>
        <v>60.856839999999998</v>
      </c>
      <c r="AR136" s="122" t="s">
        <v>83</v>
      </c>
      <c r="AT136" s="128" t="s">
        <v>75</v>
      </c>
      <c r="AU136" s="128" t="s">
        <v>83</v>
      </c>
      <c r="AY136" s="122" t="s">
        <v>133</v>
      </c>
      <c r="BK136" s="129">
        <f>SUM(BK137:BK299)</f>
        <v>0</v>
      </c>
    </row>
    <row r="137" spans="2:65" s="1" customFormat="1" ht="66.75" customHeight="1" x14ac:dyDescent="0.2">
      <c r="B137" s="132"/>
      <c r="C137" s="133" t="s">
        <v>83</v>
      </c>
      <c r="D137" s="133" t="s">
        <v>135</v>
      </c>
      <c r="E137" s="134" t="s">
        <v>136</v>
      </c>
      <c r="F137" s="135" t="s">
        <v>137</v>
      </c>
      <c r="G137" s="136" t="s">
        <v>138</v>
      </c>
      <c r="H137" s="137">
        <v>12.11</v>
      </c>
      <c r="I137" s="138">
        <v>0</v>
      </c>
      <c r="J137" s="138">
        <f>ROUND(I137*H137,2)</f>
        <v>0</v>
      </c>
      <c r="K137" s="135" t="s">
        <v>139</v>
      </c>
      <c r="L137" s="29"/>
      <c r="M137" s="139" t="s">
        <v>1</v>
      </c>
      <c r="N137" s="140" t="s">
        <v>41</v>
      </c>
      <c r="O137" s="141">
        <v>0.11600000000000001</v>
      </c>
      <c r="P137" s="141">
        <f>O137*H137</f>
        <v>1.40476</v>
      </c>
      <c r="Q137" s="141">
        <v>0</v>
      </c>
      <c r="R137" s="141">
        <f>Q137*H137</f>
        <v>0</v>
      </c>
      <c r="S137" s="141">
        <v>0.28999999999999998</v>
      </c>
      <c r="T137" s="142">
        <f>S137*H137</f>
        <v>3.5118999999999998</v>
      </c>
      <c r="AR137" s="143" t="s">
        <v>140</v>
      </c>
      <c r="AT137" s="143" t="s">
        <v>135</v>
      </c>
      <c r="AU137" s="143" t="s">
        <v>85</v>
      </c>
      <c r="AY137" s="17" t="s">
        <v>133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83</v>
      </c>
      <c r="BK137" s="144">
        <f>ROUND(I137*H137,2)</f>
        <v>0</v>
      </c>
      <c r="BL137" s="17" t="s">
        <v>140</v>
      </c>
      <c r="BM137" s="143" t="s">
        <v>141</v>
      </c>
    </row>
    <row r="138" spans="2:65" s="12" customFormat="1" x14ac:dyDescent="0.2">
      <c r="B138" s="145"/>
      <c r="D138" s="146" t="s">
        <v>142</v>
      </c>
      <c r="E138" s="147" t="s">
        <v>1</v>
      </c>
      <c r="F138" s="148" t="s">
        <v>143</v>
      </c>
      <c r="H138" s="147" t="s">
        <v>1</v>
      </c>
      <c r="L138" s="145"/>
      <c r="M138" s="149"/>
      <c r="T138" s="150"/>
      <c r="AT138" s="147" t="s">
        <v>142</v>
      </c>
      <c r="AU138" s="147" t="s">
        <v>85</v>
      </c>
      <c r="AV138" s="12" t="s">
        <v>83</v>
      </c>
      <c r="AW138" s="12" t="s">
        <v>31</v>
      </c>
      <c r="AX138" s="12" t="s">
        <v>76</v>
      </c>
      <c r="AY138" s="147" t="s">
        <v>133</v>
      </c>
    </row>
    <row r="139" spans="2:65" s="13" customFormat="1" x14ac:dyDescent="0.2">
      <c r="B139" s="151"/>
      <c r="D139" s="146" t="s">
        <v>142</v>
      </c>
      <c r="E139" s="152" t="s">
        <v>1</v>
      </c>
      <c r="F139" s="153" t="s">
        <v>144</v>
      </c>
      <c r="H139" s="154">
        <v>9.36</v>
      </c>
      <c r="L139" s="151"/>
      <c r="M139" s="155"/>
      <c r="T139" s="156"/>
      <c r="AT139" s="152" t="s">
        <v>142</v>
      </c>
      <c r="AU139" s="152" t="s">
        <v>85</v>
      </c>
      <c r="AV139" s="13" t="s">
        <v>85</v>
      </c>
      <c r="AW139" s="13" t="s">
        <v>31</v>
      </c>
      <c r="AX139" s="13" t="s">
        <v>76</v>
      </c>
      <c r="AY139" s="152" t="s">
        <v>133</v>
      </c>
    </row>
    <row r="140" spans="2:65" s="12" customFormat="1" x14ac:dyDescent="0.2">
      <c r="B140" s="145"/>
      <c r="D140" s="146" t="s">
        <v>142</v>
      </c>
      <c r="E140" s="147" t="s">
        <v>1</v>
      </c>
      <c r="F140" s="148" t="s">
        <v>145</v>
      </c>
      <c r="H140" s="147" t="s">
        <v>1</v>
      </c>
      <c r="L140" s="145"/>
      <c r="M140" s="149"/>
      <c r="T140" s="150"/>
      <c r="AT140" s="147" t="s">
        <v>142</v>
      </c>
      <c r="AU140" s="147" t="s">
        <v>85</v>
      </c>
      <c r="AV140" s="12" t="s">
        <v>83</v>
      </c>
      <c r="AW140" s="12" t="s">
        <v>31</v>
      </c>
      <c r="AX140" s="12" t="s">
        <v>76</v>
      </c>
      <c r="AY140" s="147" t="s">
        <v>133</v>
      </c>
    </row>
    <row r="141" spans="2:65" s="13" customFormat="1" x14ac:dyDescent="0.2">
      <c r="B141" s="151"/>
      <c r="D141" s="146" t="s">
        <v>142</v>
      </c>
      <c r="E141" s="152" t="s">
        <v>1</v>
      </c>
      <c r="F141" s="153" t="s">
        <v>146</v>
      </c>
      <c r="H141" s="154">
        <v>2.75</v>
      </c>
      <c r="L141" s="151"/>
      <c r="M141" s="155"/>
      <c r="T141" s="156"/>
      <c r="AT141" s="152" t="s">
        <v>142</v>
      </c>
      <c r="AU141" s="152" t="s">
        <v>85</v>
      </c>
      <c r="AV141" s="13" t="s">
        <v>85</v>
      </c>
      <c r="AW141" s="13" t="s">
        <v>31</v>
      </c>
      <c r="AX141" s="13" t="s">
        <v>76</v>
      </c>
      <c r="AY141" s="152" t="s">
        <v>133</v>
      </c>
    </row>
    <row r="142" spans="2:65" s="14" customFormat="1" x14ac:dyDescent="0.2">
      <c r="B142" s="157"/>
      <c r="D142" s="146" t="s">
        <v>142</v>
      </c>
      <c r="E142" s="158" t="s">
        <v>1</v>
      </c>
      <c r="F142" s="159" t="s">
        <v>147</v>
      </c>
      <c r="H142" s="160">
        <v>12.11</v>
      </c>
      <c r="L142" s="157"/>
      <c r="M142" s="161"/>
      <c r="T142" s="162"/>
      <c r="AT142" s="158" t="s">
        <v>142</v>
      </c>
      <c r="AU142" s="158" t="s">
        <v>85</v>
      </c>
      <c r="AV142" s="14" t="s">
        <v>140</v>
      </c>
      <c r="AW142" s="14" t="s">
        <v>31</v>
      </c>
      <c r="AX142" s="14" t="s">
        <v>83</v>
      </c>
      <c r="AY142" s="158" t="s">
        <v>133</v>
      </c>
    </row>
    <row r="143" spans="2:65" s="1" customFormat="1" ht="66.75" customHeight="1" x14ac:dyDescent="0.2">
      <c r="B143" s="132"/>
      <c r="C143" s="133" t="s">
        <v>85</v>
      </c>
      <c r="D143" s="133" t="s">
        <v>135</v>
      </c>
      <c r="E143" s="134" t="s">
        <v>148</v>
      </c>
      <c r="F143" s="135" t="s">
        <v>149</v>
      </c>
      <c r="G143" s="136" t="s">
        <v>138</v>
      </c>
      <c r="H143" s="137">
        <v>5.5220000000000002</v>
      </c>
      <c r="I143" s="138">
        <v>0</v>
      </c>
      <c r="J143" s="138">
        <f>ROUND(I143*H143,2)</f>
        <v>0</v>
      </c>
      <c r="K143" s="135" t="s">
        <v>139</v>
      </c>
      <c r="L143" s="29"/>
      <c r="M143" s="139" t="s">
        <v>1</v>
      </c>
      <c r="N143" s="140" t="s">
        <v>41</v>
      </c>
      <c r="O143" s="141">
        <v>0.23200000000000001</v>
      </c>
      <c r="P143" s="141">
        <f>O143*H143</f>
        <v>1.281104</v>
      </c>
      <c r="Q143" s="141">
        <v>0</v>
      </c>
      <c r="R143" s="141">
        <f>Q143*H143</f>
        <v>0</v>
      </c>
      <c r="S143" s="141">
        <v>0.57999999999999996</v>
      </c>
      <c r="T143" s="142">
        <f>S143*H143</f>
        <v>3.2027600000000001</v>
      </c>
      <c r="AR143" s="143" t="s">
        <v>140</v>
      </c>
      <c r="AT143" s="143" t="s">
        <v>135</v>
      </c>
      <c r="AU143" s="143" t="s">
        <v>85</v>
      </c>
      <c r="AY143" s="17" t="s">
        <v>133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83</v>
      </c>
      <c r="BK143" s="144">
        <f>ROUND(I143*H143,2)</f>
        <v>0</v>
      </c>
      <c r="BL143" s="17" t="s">
        <v>140</v>
      </c>
      <c r="BM143" s="143" t="s">
        <v>150</v>
      </c>
    </row>
    <row r="144" spans="2:65" s="12" customFormat="1" x14ac:dyDescent="0.2">
      <c r="B144" s="145"/>
      <c r="D144" s="146" t="s">
        <v>142</v>
      </c>
      <c r="E144" s="147" t="s">
        <v>1</v>
      </c>
      <c r="F144" s="148" t="s">
        <v>145</v>
      </c>
      <c r="H144" s="147" t="s">
        <v>1</v>
      </c>
      <c r="L144" s="145"/>
      <c r="M144" s="149"/>
      <c r="T144" s="150"/>
      <c r="AT144" s="147" t="s">
        <v>142</v>
      </c>
      <c r="AU144" s="147" t="s">
        <v>85</v>
      </c>
      <c r="AV144" s="12" t="s">
        <v>83</v>
      </c>
      <c r="AW144" s="12" t="s">
        <v>31</v>
      </c>
      <c r="AX144" s="12" t="s">
        <v>76</v>
      </c>
      <c r="AY144" s="147" t="s">
        <v>133</v>
      </c>
    </row>
    <row r="145" spans="2:65" s="13" customFormat="1" x14ac:dyDescent="0.2">
      <c r="B145" s="151"/>
      <c r="D145" s="146" t="s">
        <v>142</v>
      </c>
      <c r="E145" s="152" t="s">
        <v>1</v>
      </c>
      <c r="F145" s="153" t="s">
        <v>151</v>
      </c>
      <c r="H145" s="154">
        <v>5.5220000000000002</v>
      </c>
      <c r="L145" s="151"/>
      <c r="M145" s="155"/>
      <c r="T145" s="156"/>
      <c r="AT145" s="152" t="s">
        <v>142</v>
      </c>
      <c r="AU145" s="152" t="s">
        <v>85</v>
      </c>
      <c r="AV145" s="13" t="s">
        <v>85</v>
      </c>
      <c r="AW145" s="13" t="s">
        <v>31</v>
      </c>
      <c r="AX145" s="13" t="s">
        <v>83</v>
      </c>
      <c r="AY145" s="152" t="s">
        <v>133</v>
      </c>
    </row>
    <row r="146" spans="2:65" s="1" customFormat="1" ht="62.65" customHeight="1" x14ac:dyDescent="0.2">
      <c r="B146" s="132"/>
      <c r="C146" s="133" t="s">
        <v>152</v>
      </c>
      <c r="D146" s="133" t="s">
        <v>135</v>
      </c>
      <c r="E146" s="134" t="s">
        <v>153</v>
      </c>
      <c r="F146" s="135" t="s">
        <v>154</v>
      </c>
      <c r="G146" s="136" t="s">
        <v>138</v>
      </c>
      <c r="H146" s="137">
        <v>12.11</v>
      </c>
      <c r="I146" s="138">
        <v>0</v>
      </c>
      <c r="J146" s="138">
        <f>ROUND(I146*H146,2)</f>
        <v>0</v>
      </c>
      <c r="K146" s="135" t="s">
        <v>139</v>
      </c>
      <c r="L146" s="29"/>
      <c r="M146" s="139" t="s">
        <v>1</v>
      </c>
      <c r="N146" s="140" t="s">
        <v>41</v>
      </c>
      <c r="O146" s="141">
        <v>0.30499999999999999</v>
      </c>
      <c r="P146" s="141">
        <f>O146*H146</f>
        <v>3.6935499999999997</v>
      </c>
      <c r="Q146" s="141">
        <v>0</v>
      </c>
      <c r="R146" s="141">
        <f>Q146*H146</f>
        <v>0</v>
      </c>
      <c r="S146" s="141">
        <v>0.32500000000000001</v>
      </c>
      <c r="T146" s="142">
        <f>S146*H146</f>
        <v>3.9357500000000001</v>
      </c>
      <c r="AR146" s="143" t="s">
        <v>140</v>
      </c>
      <c r="AT146" s="143" t="s">
        <v>135</v>
      </c>
      <c r="AU146" s="143" t="s">
        <v>85</v>
      </c>
      <c r="AY146" s="17" t="s">
        <v>133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83</v>
      </c>
      <c r="BK146" s="144">
        <f>ROUND(I146*H146,2)</f>
        <v>0</v>
      </c>
      <c r="BL146" s="17" t="s">
        <v>140</v>
      </c>
      <c r="BM146" s="143" t="s">
        <v>155</v>
      </c>
    </row>
    <row r="147" spans="2:65" s="12" customFormat="1" x14ac:dyDescent="0.2">
      <c r="B147" s="145"/>
      <c r="D147" s="146" t="s">
        <v>142</v>
      </c>
      <c r="E147" s="147" t="s">
        <v>1</v>
      </c>
      <c r="F147" s="148" t="s">
        <v>143</v>
      </c>
      <c r="H147" s="147" t="s">
        <v>1</v>
      </c>
      <c r="L147" s="145"/>
      <c r="M147" s="149"/>
      <c r="T147" s="150"/>
      <c r="AT147" s="147" t="s">
        <v>142</v>
      </c>
      <c r="AU147" s="147" t="s">
        <v>85</v>
      </c>
      <c r="AV147" s="12" t="s">
        <v>83</v>
      </c>
      <c r="AW147" s="12" t="s">
        <v>31</v>
      </c>
      <c r="AX147" s="12" t="s">
        <v>76</v>
      </c>
      <c r="AY147" s="147" t="s">
        <v>133</v>
      </c>
    </row>
    <row r="148" spans="2:65" s="13" customFormat="1" x14ac:dyDescent="0.2">
      <c r="B148" s="151"/>
      <c r="D148" s="146" t="s">
        <v>142</v>
      </c>
      <c r="E148" s="152" t="s">
        <v>1</v>
      </c>
      <c r="F148" s="153" t="s">
        <v>144</v>
      </c>
      <c r="H148" s="154">
        <v>9.36</v>
      </c>
      <c r="L148" s="151"/>
      <c r="M148" s="155"/>
      <c r="T148" s="156"/>
      <c r="AT148" s="152" t="s">
        <v>142</v>
      </c>
      <c r="AU148" s="152" t="s">
        <v>85</v>
      </c>
      <c r="AV148" s="13" t="s">
        <v>85</v>
      </c>
      <c r="AW148" s="13" t="s">
        <v>31</v>
      </c>
      <c r="AX148" s="13" t="s">
        <v>76</v>
      </c>
      <c r="AY148" s="152" t="s">
        <v>133</v>
      </c>
    </row>
    <row r="149" spans="2:65" s="12" customFormat="1" x14ac:dyDescent="0.2">
      <c r="B149" s="145"/>
      <c r="D149" s="146" t="s">
        <v>142</v>
      </c>
      <c r="E149" s="147" t="s">
        <v>1</v>
      </c>
      <c r="F149" s="148" t="s">
        <v>145</v>
      </c>
      <c r="H149" s="147" t="s">
        <v>1</v>
      </c>
      <c r="L149" s="145"/>
      <c r="M149" s="149"/>
      <c r="T149" s="150"/>
      <c r="AT149" s="147" t="s">
        <v>142</v>
      </c>
      <c r="AU149" s="147" t="s">
        <v>85</v>
      </c>
      <c r="AV149" s="12" t="s">
        <v>83</v>
      </c>
      <c r="AW149" s="12" t="s">
        <v>31</v>
      </c>
      <c r="AX149" s="12" t="s">
        <v>76</v>
      </c>
      <c r="AY149" s="147" t="s">
        <v>133</v>
      </c>
    </row>
    <row r="150" spans="2:65" s="13" customFormat="1" x14ac:dyDescent="0.2">
      <c r="B150" s="151"/>
      <c r="D150" s="146" t="s">
        <v>142</v>
      </c>
      <c r="E150" s="152" t="s">
        <v>1</v>
      </c>
      <c r="F150" s="153" t="s">
        <v>146</v>
      </c>
      <c r="H150" s="154">
        <v>2.75</v>
      </c>
      <c r="L150" s="151"/>
      <c r="M150" s="155"/>
      <c r="T150" s="156"/>
      <c r="AT150" s="152" t="s">
        <v>142</v>
      </c>
      <c r="AU150" s="152" t="s">
        <v>85</v>
      </c>
      <c r="AV150" s="13" t="s">
        <v>85</v>
      </c>
      <c r="AW150" s="13" t="s">
        <v>31</v>
      </c>
      <c r="AX150" s="13" t="s">
        <v>76</v>
      </c>
      <c r="AY150" s="152" t="s">
        <v>133</v>
      </c>
    </row>
    <row r="151" spans="2:65" s="14" customFormat="1" x14ac:dyDescent="0.2">
      <c r="B151" s="157"/>
      <c r="D151" s="146" t="s">
        <v>142</v>
      </c>
      <c r="E151" s="158" t="s">
        <v>1</v>
      </c>
      <c r="F151" s="159" t="s">
        <v>147</v>
      </c>
      <c r="H151" s="160">
        <v>12.11</v>
      </c>
      <c r="L151" s="157"/>
      <c r="M151" s="161"/>
      <c r="T151" s="162"/>
      <c r="AT151" s="158" t="s">
        <v>142</v>
      </c>
      <c r="AU151" s="158" t="s">
        <v>85</v>
      </c>
      <c r="AV151" s="14" t="s">
        <v>140</v>
      </c>
      <c r="AW151" s="14" t="s">
        <v>31</v>
      </c>
      <c r="AX151" s="14" t="s">
        <v>83</v>
      </c>
      <c r="AY151" s="158" t="s">
        <v>133</v>
      </c>
    </row>
    <row r="152" spans="2:65" s="1" customFormat="1" ht="55.5" customHeight="1" x14ac:dyDescent="0.2">
      <c r="B152" s="132"/>
      <c r="C152" s="133" t="s">
        <v>140</v>
      </c>
      <c r="D152" s="133" t="s">
        <v>135</v>
      </c>
      <c r="E152" s="134" t="s">
        <v>156</v>
      </c>
      <c r="F152" s="135" t="s">
        <v>157</v>
      </c>
      <c r="G152" s="136" t="s">
        <v>138</v>
      </c>
      <c r="H152" s="137">
        <v>12.11</v>
      </c>
      <c r="I152" s="138">
        <v>0</v>
      </c>
      <c r="J152" s="138">
        <f>ROUND(I152*H152,2)</f>
        <v>0</v>
      </c>
      <c r="K152" s="135" t="s">
        <v>139</v>
      </c>
      <c r="L152" s="29"/>
      <c r="M152" s="139" t="s">
        <v>1</v>
      </c>
      <c r="N152" s="140" t="s">
        <v>41</v>
      </c>
      <c r="O152" s="141">
        <v>9.4E-2</v>
      </c>
      <c r="P152" s="141">
        <f>O152*H152</f>
        <v>1.1383399999999999</v>
      </c>
      <c r="Q152" s="141">
        <v>0</v>
      </c>
      <c r="R152" s="141">
        <f>Q152*H152</f>
        <v>0</v>
      </c>
      <c r="S152" s="141">
        <v>9.8000000000000004E-2</v>
      </c>
      <c r="T152" s="142">
        <f>S152*H152</f>
        <v>1.1867799999999999</v>
      </c>
      <c r="AR152" s="143" t="s">
        <v>140</v>
      </c>
      <c r="AT152" s="143" t="s">
        <v>135</v>
      </c>
      <c r="AU152" s="143" t="s">
        <v>85</v>
      </c>
      <c r="AY152" s="17" t="s">
        <v>133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83</v>
      </c>
      <c r="BK152" s="144">
        <f>ROUND(I152*H152,2)</f>
        <v>0</v>
      </c>
      <c r="BL152" s="17" t="s">
        <v>140</v>
      </c>
      <c r="BM152" s="143" t="s">
        <v>158</v>
      </c>
    </row>
    <row r="153" spans="2:65" s="12" customFormat="1" x14ac:dyDescent="0.2">
      <c r="B153" s="145"/>
      <c r="D153" s="146" t="s">
        <v>142</v>
      </c>
      <c r="E153" s="147" t="s">
        <v>1</v>
      </c>
      <c r="F153" s="148" t="s">
        <v>143</v>
      </c>
      <c r="H153" s="147" t="s">
        <v>1</v>
      </c>
      <c r="L153" s="145"/>
      <c r="M153" s="149"/>
      <c r="T153" s="150"/>
      <c r="AT153" s="147" t="s">
        <v>142</v>
      </c>
      <c r="AU153" s="147" t="s">
        <v>85</v>
      </c>
      <c r="AV153" s="12" t="s">
        <v>83</v>
      </c>
      <c r="AW153" s="12" t="s">
        <v>31</v>
      </c>
      <c r="AX153" s="12" t="s">
        <v>76</v>
      </c>
      <c r="AY153" s="147" t="s">
        <v>133</v>
      </c>
    </row>
    <row r="154" spans="2:65" s="13" customFormat="1" x14ac:dyDescent="0.2">
      <c r="B154" s="151"/>
      <c r="D154" s="146" t="s">
        <v>142</v>
      </c>
      <c r="E154" s="152" t="s">
        <v>1</v>
      </c>
      <c r="F154" s="153" t="s">
        <v>144</v>
      </c>
      <c r="H154" s="154">
        <v>9.36</v>
      </c>
      <c r="L154" s="151"/>
      <c r="M154" s="155"/>
      <c r="T154" s="156"/>
      <c r="AT154" s="152" t="s">
        <v>142</v>
      </c>
      <c r="AU154" s="152" t="s">
        <v>85</v>
      </c>
      <c r="AV154" s="13" t="s">
        <v>85</v>
      </c>
      <c r="AW154" s="13" t="s">
        <v>31</v>
      </c>
      <c r="AX154" s="13" t="s">
        <v>76</v>
      </c>
      <c r="AY154" s="152" t="s">
        <v>133</v>
      </c>
    </row>
    <row r="155" spans="2:65" s="12" customFormat="1" x14ac:dyDescent="0.2">
      <c r="B155" s="145"/>
      <c r="D155" s="146" t="s">
        <v>142</v>
      </c>
      <c r="E155" s="147" t="s">
        <v>1</v>
      </c>
      <c r="F155" s="148" t="s">
        <v>145</v>
      </c>
      <c r="H155" s="147" t="s">
        <v>1</v>
      </c>
      <c r="L155" s="145"/>
      <c r="M155" s="149"/>
      <c r="T155" s="150"/>
      <c r="AT155" s="147" t="s">
        <v>142</v>
      </c>
      <c r="AU155" s="147" t="s">
        <v>85</v>
      </c>
      <c r="AV155" s="12" t="s">
        <v>83</v>
      </c>
      <c r="AW155" s="12" t="s">
        <v>31</v>
      </c>
      <c r="AX155" s="12" t="s">
        <v>76</v>
      </c>
      <c r="AY155" s="147" t="s">
        <v>133</v>
      </c>
    </row>
    <row r="156" spans="2:65" s="13" customFormat="1" x14ac:dyDescent="0.2">
      <c r="B156" s="151"/>
      <c r="D156" s="146" t="s">
        <v>142</v>
      </c>
      <c r="E156" s="152" t="s">
        <v>1</v>
      </c>
      <c r="F156" s="153" t="s">
        <v>159</v>
      </c>
      <c r="H156" s="154">
        <v>2.75</v>
      </c>
      <c r="L156" s="151"/>
      <c r="M156" s="155"/>
      <c r="T156" s="156"/>
      <c r="AT156" s="152" t="s">
        <v>142</v>
      </c>
      <c r="AU156" s="152" t="s">
        <v>85</v>
      </c>
      <c r="AV156" s="13" t="s">
        <v>85</v>
      </c>
      <c r="AW156" s="13" t="s">
        <v>31</v>
      </c>
      <c r="AX156" s="13" t="s">
        <v>76</v>
      </c>
      <c r="AY156" s="152" t="s">
        <v>133</v>
      </c>
    </row>
    <row r="157" spans="2:65" s="14" customFormat="1" x14ac:dyDescent="0.2">
      <c r="B157" s="157"/>
      <c r="D157" s="146" t="s">
        <v>142</v>
      </c>
      <c r="E157" s="158" t="s">
        <v>1</v>
      </c>
      <c r="F157" s="159" t="s">
        <v>147</v>
      </c>
      <c r="H157" s="160">
        <v>12.11</v>
      </c>
      <c r="L157" s="157"/>
      <c r="M157" s="161"/>
      <c r="T157" s="162"/>
      <c r="AT157" s="158" t="s">
        <v>142</v>
      </c>
      <c r="AU157" s="158" t="s">
        <v>85</v>
      </c>
      <c r="AV157" s="14" t="s">
        <v>140</v>
      </c>
      <c r="AW157" s="14" t="s">
        <v>31</v>
      </c>
      <c r="AX157" s="14" t="s">
        <v>83</v>
      </c>
      <c r="AY157" s="158" t="s">
        <v>133</v>
      </c>
    </row>
    <row r="158" spans="2:65" s="1" customFormat="1" ht="44.25" customHeight="1" x14ac:dyDescent="0.2">
      <c r="B158" s="132"/>
      <c r="C158" s="133" t="s">
        <v>160</v>
      </c>
      <c r="D158" s="133" t="s">
        <v>135</v>
      </c>
      <c r="E158" s="134" t="s">
        <v>161</v>
      </c>
      <c r="F158" s="135" t="s">
        <v>162</v>
      </c>
      <c r="G158" s="136" t="s">
        <v>138</v>
      </c>
      <c r="H158" s="137">
        <v>20.309999999999999</v>
      </c>
      <c r="I158" s="138">
        <v>0</v>
      </c>
      <c r="J158" s="138">
        <f>ROUND(I158*H158,2)</f>
        <v>0</v>
      </c>
      <c r="K158" s="135" t="s">
        <v>139</v>
      </c>
      <c r="L158" s="29"/>
      <c r="M158" s="139" t="s">
        <v>1</v>
      </c>
      <c r="N158" s="140" t="s">
        <v>41</v>
      </c>
      <c r="O158" s="141">
        <v>0.105</v>
      </c>
      <c r="P158" s="141">
        <f>O158*H158</f>
        <v>2.1325499999999997</v>
      </c>
      <c r="Q158" s="141">
        <v>1.0000000000000001E-5</v>
      </c>
      <c r="R158" s="141">
        <f>Q158*H158</f>
        <v>2.031E-4</v>
      </c>
      <c r="S158" s="141">
        <v>0.115</v>
      </c>
      <c r="T158" s="142">
        <f>S158*H158</f>
        <v>2.3356499999999998</v>
      </c>
      <c r="AR158" s="143" t="s">
        <v>140</v>
      </c>
      <c r="AT158" s="143" t="s">
        <v>135</v>
      </c>
      <c r="AU158" s="143" t="s">
        <v>85</v>
      </c>
      <c r="AY158" s="17" t="s">
        <v>133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83</v>
      </c>
      <c r="BK158" s="144">
        <f>ROUND(I158*H158,2)</f>
        <v>0</v>
      </c>
      <c r="BL158" s="17" t="s">
        <v>140</v>
      </c>
      <c r="BM158" s="143" t="s">
        <v>163</v>
      </c>
    </row>
    <row r="159" spans="2:65" s="12" customFormat="1" x14ac:dyDescent="0.2">
      <c r="B159" s="145"/>
      <c r="D159" s="146" t="s">
        <v>142</v>
      </c>
      <c r="E159" s="147" t="s">
        <v>1</v>
      </c>
      <c r="F159" s="148" t="s">
        <v>143</v>
      </c>
      <c r="H159" s="147" t="s">
        <v>1</v>
      </c>
      <c r="L159" s="145"/>
      <c r="M159" s="149"/>
      <c r="T159" s="150"/>
      <c r="AT159" s="147" t="s">
        <v>142</v>
      </c>
      <c r="AU159" s="147" t="s">
        <v>85</v>
      </c>
      <c r="AV159" s="12" t="s">
        <v>83</v>
      </c>
      <c r="AW159" s="12" t="s">
        <v>31</v>
      </c>
      <c r="AX159" s="12" t="s">
        <v>76</v>
      </c>
      <c r="AY159" s="147" t="s">
        <v>133</v>
      </c>
    </row>
    <row r="160" spans="2:65" s="13" customFormat="1" x14ac:dyDescent="0.2">
      <c r="B160" s="151"/>
      <c r="D160" s="146" t="s">
        <v>142</v>
      </c>
      <c r="E160" s="152" t="s">
        <v>1</v>
      </c>
      <c r="F160" s="153" t="s">
        <v>164</v>
      </c>
      <c r="H160" s="154">
        <v>16.559999999999999</v>
      </c>
      <c r="L160" s="151"/>
      <c r="M160" s="155"/>
      <c r="T160" s="156"/>
      <c r="AT160" s="152" t="s">
        <v>142</v>
      </c>
      <c r="AU160" s="152" t="s">
        <v>85</v>
      </c>
      <c r="AV160" s="13" t="s">
        <v>85</v>
      </c>
      <c r="AW160" s="13" t="s">
        <v>31</v>
      </c>
      <c r="AX160" s="13" t="s">
        <v>76</v>
      </c>
      <c r="AY160" s="152" t="s">
        <v>133</v>
      </c>
    </row>
    <row r="161" spans="2:65" s="12" customFormat="1" x14ac:dyDescent="0.2">
      <c r="B161" s="145"/>
      <c r="D161" s="146" t="s">
        <v>142</v>
      </c>
      <c r="E161" s="147" t="s">
        <v>1</v>
      </c>
      <c r="F161" s="148" t="s">
        <v>145</v>
      </c>
      <c r="H161" s="147" t="s">
        <v>1</v>
      </c>
      <c r="L161" s="145"/>
      <c r="M161" s="149"/>
      <c r="T161" s="150"/>
      <c r="AT161" s="147" t="s">
        <v>142</v>
      </c>
      <c r="AU161" s="147" t="s">
        <v>85</v>
      </c>
      <c r="AV161" s="12" t="s">
        <v>83</v>
      </c>
      <c r="AW161" s="12" t="s">
        <v>31</v>
      </c>
      <c r="AX161" s="12" t="s">
        <v>76</v>
      </c>
      <c r="AY161" s="147" t="s">
        <v>133</v>
      </c>
    </row>
    <row r="162" spans="2:65" s="13" customFormat="1" x14ac:dyDescent="0.2">
      <c r="B162" s="151"/>
      <c r="D162" s="146" t="s">
        <v>142</v>
      </c>
      <c r="E162" s="152" t="s">
        <v>1</v>
      </c>
      <c r="F162" s="153" t="s">
        <v>165</v>
      </c>
      <c r="H162" s="154">
        <v>3.75</v>
      </c>
      <c r="L162" s="151"/>
      <c r="M162" s="155"/>
      <c r="T162" s="156"/>
      <c r="AT162" s="152" t="s">
        <v>142</v>
      </c>
      <c r="AU162" s="152" t="s">
        <v>85</v>
      </c>
      <c r="AV162" s="13" t="s">
        <v>85</v>
      </c>
      <c r="AW162" s="13" t="s">
        <v>31</v>
      </c>
      <c r="AX162" s="13" t="s">
        <v>76</v>
      </c>
      <c r="AY162" s="152" t="s">
        <v>133</v>
      </c>
    </row>
    <row r="163" spans="2:65" s="14" customFormat="1" x14ac:dyDescent="0.2">
      <c r="B163" s="157"/>
      <c r="D163" s="146" t="s">
        <v>142</v>
      </c>
      <c r="E163" s="158" t="s">
        <v>1</v>
      </c>
      <c r="F163" s="159" t="s">
        <v>147</v>
      </c>
      <c r="H163" s="160">
        <v>20.309999999999999</v>
      </c>
      <c r="L163" s="157"/>
      <c r="M163" s="161"/>
      <c r="T163" s="162"/>
      <c r="AT163" s="158" t="s">
        <v>142</v>
      </c>
      <c r="AU163" s="158" t="s">
        <v>85</v>
      </c>
      <c r="AV163" s="14" t="s">
        <v>140</v>
      </c>
      <c r="AW163" s="14" t="s">
        <v>31</v>
      </c>
      <c r="AX163" s="14" t="s">
        <v>83</v>
      </c>
      <c r="AY163" s="158" t="s">
        <v>133</v>
      </c>
    </row>
    <row r="164" spans="2:65" s="1" customFormat="1" ht="49.15" customHeight="1" x14ac:dyDescent="0.2">
      <c r="B164" s="132"/>
      <c r="C164" s="133" t="s">
        <v>166</v>
      </c>
      <c r="D164" s="133" t="s">
        <v>135</v>
      </c>
      <c r="E164" s="134" t="s">
        <v>167</v>
      </c>
      <c r="F164" s="135" t="s">
        <v>168</v>
      </c>
      <c r="G164" s="136" t="s">
        <v>169</v>
      </c>
      <c r="H164" s="137">
        <v>4</v>
      </c>
      <c r="I164" s="138">
        <v>0</v>
      </c>
      <c r="J164" s="138">
        <f>ROUND(I164*H164,2)</f>
        <v>0</v>
      </c>
      <c r="K164" s="135" t="s">
        <v>139</v>
      </c>
      <c r="L164" s="29"/>
      <c r="M164" s="139" t="s">
        <v>1</v>
      </c>
      <c r="N164" s="140" t="s">
        <v>41</v>
      </c>
      <c r="O164" s="141">
        <v>0.13300000000000001</v>
      </c>
      <c r="P164" s="141">
        <f>O164*H164</f>
        <v>0.53200000000000003</v>
      </c>
      <c r="Q164" s="141">
        <v>0</v>
      </c>
      <c r="R164" s="141">
        <f>Q164*H164</f>
        <v>0</v>
      </c>
      <c r="S164" s="141">
        <v>0.20499999999999999</v>
      </c>
      <c r="T164" s="142">
        <f>S164*H164</f>
        <v>0.82</v>
      </c>
      <c r="AR164" s="143" t="s">
        <v>140</v>
      </c>
      <c r="AT164" s="143" t="s">
        <v>135</v>
      </c>
      <c r="AU164" s="143" t="s">
        <v>85</v>
      </c>
      <c r="AY164" s="17" t="s">
        <v>133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83</v>
      </c>
      <c r="BK164" s="144">
        <f>ROUND(I164*H164,2)</f>
        <v>0</v>
      </c>
      <c r="BL164" s="17" t="s">
        <v>140</v>
      </c>
      <c r="BM164" s="143" t="s">
        <v>170</v>
      </c>
    </row>
    <row r="165" spans="2:65" s="13" customFormat="1" x14ac:dyDescent="0.2">
      <c r="B165" s="151"/>
      <c r="D165" s="146" t="s">
        <v>142</v>
      </c>
      <c r="E165" s="152" t="s">
        <v>1</v>
      </c>
      <c r="F165" s="153" t="s">
        <v>171</v>
      </c>
      <c r="H165" s="154">
        <v>4</v>
      </c>
      <c r="L165" s="151"/>
      <c r="M165" s="155"/>
      <c r="T165" s="156"/>
      <c r="AT165" s="152" t="s">
        <v>142</v>
      </c>
      <c r="AU165" s="152" t="s">
        <v>85</v>
      </c>
      <c r="AV165" s="13" t="s">
        <v>85</v>
      </c>
      <c r="AW165" s="13" t="s">
        <v>31</v>
      </c>
      <c r="AX165" s="13" t="s">
        <v>83</v>
      </c>
      <c r="AY165" s="152" t="s">
        <v>133</v>
      </c>
    </row>
    <row r="166" spans="2:65" s="1" customFormat="1" ht="37.9" customHeight="1" x14ac:dyDescent="0.2">
      <c r="B166" s="132"/>
      <c r="C166" s="133" t="s">
        <v>172</v>
      </c>
      <c r="D166" s="133" t="s">
        <v>135</v>
      </c>
      <c r="E166" s="134" t="s">
        <v>173</v>
      </c>
      <c r="F166" s="135" t="s">
        <v>174</v>
      </c>
      <c r="G166" s="136" t="s">
        <v>175</v>
      </c>
      <c r="H166" s="137">
        <v>25.2</v>
      </c>
      <c r="I166" s="138">
        <v>0</v>
      </c>
      <c r="J166" s="138">
        <f>ROUND(I166*H166,2)</f>
        <v>0</v>
      </c>
      <c r="K166" s="135" t="s">
        <v>139</v>
      </c>
      <c r="L166" s="29"/>
      <c r="M166" s="139" t="s">
        <v>1</v>
      </c>
      <c r="N166" s="140" t="s">
        <v>41</v>
      </c>
      <c r="O166" s="141">
        <v>0.222</v>
      </c>
      <c r="P166" s="141">
        <f>O166*H166</f>
        <v>5.5944000000000003</v>
      </c>
      <c r="Q166" s="141">
        <v>0</v>
      </c>
      <c r="R166" s="141">
        <f>Q166*H166</f>
        <v>0</v>
      </c>
      <c r="S166" s="141">
        <v>1.82</v>
      </c>
      <c r="T166" s="142">
        <f>S166*H166</f>
        <v>45.863999999999997</v>
      </c>
      <c r="AR166" s="143" t="s">
        <v>140</v>
      </c>
      <c r="AT166" s="143" t="s">
        <v>135</v>
      </c>
      <c r="AU166" s="143" t="s">
        <v>85</v>
      </c>
      <c r="AY166" s="17" t="s">
        <v>133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83</v>
      </c>
      <c r="BK166" s="144">
        <f>ROUND(I166*H166,2)</f>
        <v>0</v>
      </c>
      <c r="BL166" s="17" t="s">
        <v>140</v>
      </c>
      <c r="BM166" s="143" t="s">
        <v>176</v>
      </c>
    </row>
    <row r="167" spans="2:65" s="12" customFormat="1" x14ac:dyDescent="0.2">
      <c r="B167" s="145"/>
      <c r="D167" s="146" t="s">
        <v>142</v>
      </c>
      <c r="E167" s="147" t="s">
        <v>1</v>
      </c>
      <c r="F167" s="148" t="s">
        <v>177</v>
      </c>
      <c r="H167" s="147" t="s">
        <v>1</v>
      </c>
      <c r="L167" s="145"/>
      <c r="M167" s="149"/>
      <c r="T167" s="150"/>
      <c r="AT167" s="147" t="s">
        <v>142</v>
      </c>
      <c r="AU167" s="147" t="s">
        <v>85</v>
      </c>
      <c r="AV167" s="12" t="s">
        <v>83</v>
      </c>
      <c r="AW167" s="12" t="s">
        <v>31</v>
      </c>
      <c r="AX167" s="12" t="s">
        <v>76</v>
      </c>
      <c r="AY167" s="147" t="s">
        <v>133</v>
      </c>
    </row>
    <row r="168" spans="2:65" s="13" customFormat="1" x14ac:dyDescent="0.2">
      <c r="B168" s="151"/>
      <c r="D168" s="146" t="s">
        <v>142</v>
      </c>
      <c r="E168" s="152" t="s">
        <v>1</v>
      </c>
      <c r="F168" s="153" t="s">
        <v>178</v>
      </c>
      <c r="H168" s="154">
        <v>25.2</v>
      </c>
      <c r="L168" s="151"/>
      <c r="M168" s="155"/>
      <c r="T168" s="156"/>
      <c r="AT168" s="152" t="s">
        <v>142</v>
      </c>
      <c r="AU168" s="152" t="s">
        <v>85</v>
      </c>
      <c r="AV168" s="13" t="s">
        <v>85</v>
      </c>
      <c r="AW168" s="13" t="s">
        <v>31</v>
      </c>
      <c r="AX168" s="13" t="s">
        <v>76</v>
      </c>
      <c r="AY168" s="152" t="s">
        <v>133</v>
      </c>
    </row>
    <row r="169" spans="2:65" s="14" customFormat="1" x14ac:dyDescent="0.2">
      <c r="B169" s="157"/>
      <c r="D169" s="146" t="s">
        <v>142</v>
      </c>
      <c r="E169" s="158" t="s">
        <v>1</v>
      </c>
      <c r="F169" s="159" t="s">
        <v>147</v>
      </c>
      <c r="H169" s="160">
        <v>25.2</v>
      </c>
      <c r="L169" s="157"/>
      <c r="M169" s="161"/>
      <c r="T169" s="162"/>
      <c r="AT169" s="158" t="s">
        <v>142</v>
      </c>
      <c r="AU169" s="158" t="s">
        <v>85</v>
      </c>
      <c r="AV169" s="14" t="s">
        <v>140</v>
      </c>
      <c r="AW169" s="14" t="s">
        <v>31</v>
      </c>
      <c r="AX169" s="14" t="s">
        <v>83</v>
      </c>
      <c r="AY169" s="158" t="s">
        <v>133</v>
      </c>
    </row>
    <row r="170" spans="2:65" s="1" customFormat="1" ht="44.25" customHeight="1" x14ac:dyDescent="0.2">
      <c r="B170" s="132"/>
      <c r="C170" s="133" t="s">
        <v>179</v>
      </c>
      <c r="D170" s="133" t="s">
        <v>135</v>
      </c>
      <c r="E170" s="134" t="s">
        <v>180</v>
      </c>
      <c r="F170" s="135" t="s">
        <v>181</v>
      </c>
      <c r="G170" s="136" t="s">
        <v>175</v>
      </c>
      <c r="H170" s="137">
        <v>25.2</v>
      </c>
      <c r="I170" s="138">
        <v>0</v>
      </c>
      <c r="J170" s="138">
        <f>ROUND(I170*H170,2)</f>
        <v>0</v>
      </c>
      <c r="K170" s="135" t="s">
        <v>139</v>
      </c>
      <c r="L170" s="29"/>
      <c r="M170" s="139" t="s">
        <v>1</v>
      </c>
      <c r="N170" s="140" t="s">
        <v>41</v>
      </c>
      <c r="O170" s="141">
        <v>0.98099999999999998</v>
      </c>
      <c r="P170" s="141">
        <f>O170*H170</f>
        <v>24.7212</v>
      </c>
      <c r="Q170" s="141">
        <v>0.4</v>
      </c>
      <c r="R170" s="141">
        <f>Q170*H170</f>
        <v>10.08</v>
      </c>
      <c r="S170" s="141">
        <v>0</v>
      </c>
      <c r="T170" s="142">
        <f>S170*H170</f>
        <v>0</v>
      </c>
      <c r="AR170" s="143" t="s">
        <v>140</v>
      </c>
      <c r="AT170" s="143" t="s">
        <v>135</v>
      </c>
      <c r="AU170" s="143" t="s">
        <v>85</v>
      </c>
      <c r="AY170" s="17" t="s">
        <v>133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83</v>
      </c>
      <c r="BK170" s="144">
        <f>ROUND(I170*H170,2)</f>
        <v>0</v>
      </c>
      <c r="BL170" s="17" t="s">
        <v>140</v>
      </c>
      <c r="BM170" s="143" t="s">
        <v>182</v>
      </c>
    </row>
    <row r="171" spans="2:65" s="1" customFormat="1" ht="49.15" customHeight="1" x14ac:dyDescent="0.2">
      <c r="B171" s="132"/>
      <c r="C171" s="133" t="s">
        <v>183</v>
      </c>
      <c r="D171" s="133" t="s">
        <v>135</v>
      </c>
      <c r="E171" s="134" t="s">
        <v>184</v>
      </c>
      <c r="F171" s="135" t="s">
        <v>185</v>
      </c>
      <c r="G171" s="136" t="s">
        <v>175</v>
      </c>
      <c r="H171" s="137">
        <v>25.2</v>
      </c>
      <c r="I171" s="138">
        <v>0</v>
      </c>
      <c r="J171" s="138">
        <f>ROUND(I171*H171,2)</f>
        <v>0</v>
      </c>
      <c r="K171" s="135" t="s">
        <v>139</v>
      </c>
      <c r="L171" s="29"/>
      <c r="M171" s="139" t="s">
        <v>1</v>
      </c>
      <c r="N171" s="140" t="s">
        <v>41</v>
      </c>
      <c r="O171" s="141">
        <v>0.33100000000000002</v>
      </c>
      <c r="P171" s="141">
        <f>O171*H171</f>
        <v>8.3412000000000006</v>
      </c>
      <c r="Q171" s="141">
        <v>0</v>
      </c>
      <c r="R171" s="141">
        <f>Q171*H171</f>
        <v>0</v>
      </c>
      <c r="S171" s="141">
        <v>0</v>
      </c>
      <c r="T171" s="142">
        <f>S171*H171</f>
        <v>0</v>
      </c>
      <c r="AR171" s="143" t="s">
        <v>140</v>
      </c>
      <c r="AT171" s="143" t="s">
        <v>135</v>
      </c>
      <c r="AU171" s="143" t="s">
        <v>85</v>
      </c>
      <c r="AY171" s="17" t="s">
        <v>133</v>
      </c>
      <c r="BE171" s="144">
        <f>IF(N171="základní",J171,0)</f>
        <v>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7" t="s">
        <v>83</v>
      </c>
      <c r="BK171" s="144">
        <f>ROUND(I171*H171,2)</f>
        <v>0</v>
      </c>
      <c r="BL171" s="17" t="s">
        <v>140</v>
      </c>
      <c r="BM171" s="143" t="s">
        <v>186</v>
      </c>
    </row>
    <row r="172" spans="2:65" s="1" customFormat="1" ht="33" customHeight="1" x14ac:dyDescent="0.2">
      <c r="B172" s="132"/>
      <c r="C172" s="133" t="s">
        <v>187</v>
      </c>
      <c r="D172" s="133" t="s">
        <v>135</v>
      </c>
      <c r="E172" s="134" t="s">
        <v>188</v>
      </c>
      <c r="F172" s="135" t="s">
        <v>189</v>
      </c>
      <c r="G172" s="136" t="s">
        <v>190</v>
      </c>
      <c r="H172" s="137">
        <v>504</v>
      </c>
      <c r="I172" s="138">
        <v>0</v>
      </c>
      <c r="J172" s="138">
        <f>ROUND(I172*H172,2)</f>
        <v>0</v>
      </c>
      <c r="K172" s="135" t="s">
        <v>139</v>
      </c>
      <c r="L172" s="29"/>
      <c r="M172" s="139" t="s">
        <v>1</v>
      </c>
      <c r="N172" s="140" t="s">
        <v>41</v>
      </c>
      <c r="O172" s="141">
        <v>0.372</v>
      </c>
      <c r="P172" s="141">
        <f>O172*H172</f>
        <v>187.488</v>
      </c>
      <c r="Q172" s="141">
        <v>5.0000000000000002E-5</v>
      </c>
      <c r="R172" s="141">
        <f>Q172*H172</f>
        <v>2.52E-2</v>
      </c>
      <c r="S172" s="141">
        <v>0</v>
      </c>
      <c r="T172" s="142">
        <f>S172*H172</f>
        <v>0</v>
      </c>
      <c r="AR172" s="143" t="s">
        <v>140</v>
      </c>
      <c r="AT172" s="143" t="s">
        <v>135</v>
      </c>
      <c r="AU172" s="143" t="s">
        <v>85</v>
      </c>
      <c r="AY172" s="17" t="s">
        <v>133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83</v>
      </c>
      <c r="BK172" s="144">
        <f>ROUND(I172*H172,2)</f>
        <v>0</v>
      </c>
      <c r="BL172" s="17" t="s">
        <v>140</v>
      </c>
      <c r="BM172" s="143" t="s">
        <v>191</v>
      </c>
    </row>
    <row r="173" spans="2:65" s="13" customFormat="1" x14ac:dyDescent="0.2">
      <c r="B173" s="151"/>
      <c r="D173" s="146" t="s">
        <v>142</v>
      </c>
      <c r="E173" s="152" t="s">
        <v>1</v>
      </c>
      <c r="F173" s="153" t="s">
        <v>192</v>
      </c>
      <c r="H173" s="154">
        <v>504</v>
      </c>
      <c r="L173" s="151"/>
      <c r="M173" s="155"/>
      <c r="T173" s="156"/>
      <c r="AT173" s="152" t="s">
        <v>142</v>
      </c>
      <c r="AU173" s="152" t="s">
        <v>85</v>
      </c>
      <c r="AV173" s="13" t="s">
        <v>85</v>
      </c>
      <c r="AW173" s="13" t="s">
        <v>31</v>
      </c>
      <c r="AX173" s="13" t="s">
        <v>83</v>
      </c>
      <c r="AY173" s="152" t="s">
        <v>133</v>
      </c>
    </row>
    <row r="174" spans="2:65" s="1" customFormat="1" ht="37.9" customHeight="1" x14ac:dyDescent="0.2">
      <c r="B174" s="132"/>
      <c r="C174" s="133" t="s">
        <v>193</v>
      </c>
      <c r="D174" s="133" t="s">
        <v>135</v>
      </c>
      <c r="E174" s="134" t="s">
        <v>194</v>
      </c>
      <c r="F174" s="135" t="s">
        <v>195</v>
      </c>
      <c r="G174" s="136" t="s">
        <v>196</v>
      </c>
      <c r="H174" s="137">
        <v>21</v>
      </c>
      <c r="I174" s="138">
        <v>0</v>
      </c>
      <c r="J174" s="138">
        <f>ROUND(I174*H174,2)</f>
        <v>0</v>
      </c>
      <c r="K174" s="135" t="s">
        <v>139</v>
      </c>
      <c r="L174" s="29"/>
      <c r="M174" s="139" t="s">
        <v>1</v>
      </c>
      <c r="N174" s="140" t="s">
        <v>41</v>
      </c>
      <c r="O174" s="141">
        <v>0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140</v>
      </c>
      <c r="AT174" s="143" t="s">
        <v>135</v>
      </c>
      <c r="AU174" s="143" t="s">
        <v>85</v>
      </c>
      <c r="AY174" s="17" t="s">
        <v>133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83</v>
      </c>
      <c r="BK174" s="144">
        <f>ROUND(I174*H174,2)</f>
        <v>0</v>
      </c>
      <c r="BL174" s="17" t="s">
        <v>140</v>
      </c>
      <c r="BM174" s="143" t="s">
        <v>197</v>
      </c>
    </row>
    <row r="175" spans="2:65" s="1" customFormat="1" ht="90" customHeight="1" x14ac:dyDescent="0.2">
      <c r="B175" s="132"/>
      <c r="C175" s="133" t="s">
        <v>91</v>
      </c>
      <c r="D175" s="133" t="s">
        <v>135</v>
      </c>
      <c r="E175" s="134" t="s">
        <v>198</v>
      </c>
      <c r="F175" s="135" t="s">
        <v>199</v>
      </c>
      <c r="G175" s="136" t="s">
        <v>169</v>
      </c>
      <c r="H175" s="137">
        <v>1.1000000000000001</v>
      </c>
      <c r="I175" s="138">
        <v>0</v>
      </c>
      <c r="J175" s="138">
        <f>ROUND(I175*H175,2)</f>
        <v>0</v>
      </c>
      <c r="K175" s="135" t="s">
        <v>139</v>
      </c>
      <c r="L175" s="29"/>
      <c r="M175" s="139" t="s">
        <v>1</v>
      </c>
      <c r="N175" s="140" t="s">
        <v>41</v>
      </c>
      <c r="O175" s="141">
        <v>0.70299999999999996</v>
      </c>
      <c r="P175" s="141">
        <f>O175*H175</f>
        <v>0.77329999999999999</v>
      </c>
      <c r="Q175" s="141">
        <v>8.6800000000000002E-3</v>
      </c>
      <c r="R175" s="141">
        <f>Q175*H175</f>
        <v>9.5480000000000009E-3</v>
      </c>
      <c r="S175" s="141">
        <v>0</v>
      </c>
      <c r="T175" s="142">
        <f>S175*H175</f>
        <v>0</v>
      </c>
      <c r="AR175" s="143" t="s">
        <v>140</v>
      </c>
      <c r="AT175" s="143" t="s">
        <v>135</v>
      </c>
      <c r="AU175" s="143" t="s">
        <v>85</v>
      </c>
      <c r="AY175" s="17" t="s">
        <v>133</v>
      </c>
      <c r="BE175" s="144">
        <f>IF(N175="základní",J175,0)</f>
        <v>0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7" t="s">
        <v>83</v>
      </c>
      <c r="BK175" s="144">
        <f>ROUND(I175*H175,2)</f>
        <v>0</v>
      </c>
      <c r="BL175" s="17" t="s">
        <v>140</v>
      </c>
      <c r="BM175" s="143" t="s">
        <v>200</v>
      </c>
    </row>
    <row r="176" spans="2:65" s="13" customFormat="1" x14ac:dyDescent="0.2">
      <c r="B176" s="151"/>
      <c r="D176" s="146" t="s">
        <v>142</v>
      </c>
      <c r="E176" s="152" t="s">
        <v>1</v>
      </c>
      <c r="F176" s="153" t="s">
        <v>201</v>
      </c>
      <c r="H176" s="154">
        <v>1.1000000000000001</v>
      </c>
      <c r="L176" s="151"/>
      <c r="M176" s="155"/>
      <c r="T176" s="156"/>
      <c r="AT176" s="152" t="s">
        <v>142</v>
      </c>
      <c r="AU176" s="152" t="s">
        <v>85</v>
      </c>
      <c r="AV176" s="13" t="s">
        <v>85</v>
      </c>
      <c r="AW176" s="13" t="s">
        <v>31</v>
      </c>
      <c r="AX176" s="13" t="s">
        <v>83</v>
      </c>
      <c r="AY176" s="152" t="s">
        <v>133</v>
      </c>
    </row>
    <row r="177" spans="2:65" s="1" customFormat="1" ht="90" customHeight="1" x14ac:dyDescent="0.2">
      <c r="B177" s="132"/>
      <c r="C177" s="133" t="s">
        <v>202</v>
      </c>
      <c r="D177" s="133" t="s">
        <v>135</v>
      </c>
      <c r="E177" s="134" t="s">
        <v>203</v>
      </c>
      <c r="F177" s="135" t="s">
        <v>204</v>
      </c>
      <c r="G177" s="136" t="s">
        <v>169</v>
      </c>
      <c r="H177" s="137">
        <v>2.2000000000000002</v>
      </c>
      <c r="I177" s="138">
        <v>0</v>
      </c>
      <c r="J177" s="138">
        <f>ROUND(I177*H177,2)</f>
        <v>0</v>
      </c>
      <c r="K177" s="135" t="s">
        <v>139</v>
      </c>
      <c r="L177" s="29"/>
      <c r="M177" s="139" t="s">
        <v>1</v>
      </c>
      <c r="N177" s="140" t="s">
        <v>41</v>
      </c>
      <c r="O177" s="141">
        <v>0.54700000000000004</v>
      </c>
      <c r="P177" s="141">
        <f>O177*H177</f>
        <v>1.2034000000000002</v>
      </c>
      <c r="Q177" s="141">
        <v>3.6900000000000002E-2</v>
      </c>
      <c r="R177" s="141">
        <f>Q177*H177</f>
        <v>8.1180000000000016E-2</v>
      </c>
      <c r="S177" s="141">
        <v>0</v>
      </c>
      <c r="T177" s="142">
        <f>S177*H177</f>
        <v>0</v>
      </c>
      <c r="AR177" s="143" t="s">
        <v>140</v>
      </c>
      <c r="AT177" s="143" t="s">
        <v>135</v>
      </c>
      <c r="AU177" s="143" t="s">
        <v>85</v>
      </c>
      <c r="AY177" s="17" t="s">
        <v>133</v>
      </c>
      <c r="BE177" s="144">
        <f>IF(N177="základní",J177,0)</f>
        <v>0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7" t="s">
        <v>83</v>
      </c>
      <c r="BK177" s="144">
        <f>ROUND(I177*H177,2)</f>
        <v>0</v>
      </c>
      <c r="BL177" s="17" t="s">
        <v>140</v>
      </c>
      <c r="BM177" s="143" t="s">
        <v>205</v>
      </c>
    </row>
    <row r="178" spans="2:65" s="13" customFormat="1" x14ac:dyDescent="0.2">
      <c r="B178" s="151"/>
      <c r="D178" s="146" t="s">
        <v>142</v>
      </c>
      <c r="E178" s="152" t="s">
        <v>1</v>
      </c>
      <c r="F178" s="153" t="s">
        <v>206</v>
      </c>
      <c r="H178" s="154">
        <v>2.2000000000000002</v>
      </c>
      <c r="L178" s="151"/>
      <c r="M178" s="155"/>
      <c r="T178" s="156"/>
      <c r="AT178" s="152" t="s">
        <v>142</v>
      </c>
      <c r="AU178" s="152" t="s">
        <v>85</v>
      </c>
      <c r="AV178" s="13" t="s">
        <v>85</v>
      </c>
      <c r="AW178" s="13" t="s">
        <v>31</v>
      </c>
      <c r="AX178" s="13" t="s">
        <v>83</v>
      </c>
      <c r="AY178" s="152" t="s">
        <v>133</v>
      </c>
    </row>
    <row r="179" spans="2:65" s="1" customFormat="1" ht="24.2" customHeight="1" x14ac:dyDescent="0.2">
      <c r="B179" s="132"/>
      <c r="C179" s="133" t="s">
        <v>207</v>
      </c>
      <c r="D179" s="133" t="s">
        <v>135</v>
      </c>
      <c r="E179" s="134" t="s">
        <v>208</v>
      </c>
      <c r="F179" s="135" t="s">
        <v>209</v>
      </c>
      <c r="G179" s="136" t="s">
        <v>138</v>
      </c>
      <c r="H179" s="137">
        <v>66.531000000000006</v>
      </c>
      <c r="I179" s="138">
        <v>0</v>
      </c>
      <c r="J179" s="138">
        <f>ROUND(I179*H179,2)</f>
        <v>0</v>
      </c>
      <c r="K179" s="135" t="s">
        <v>139</v>
      </c>
      <c r="L179" s="29"/>
      <c r="M179" s="139" t="s">
        <v>1</v>
      </c>
      <c r="N179" s="140" t="s">
        <v>41</v>
      </c>
      <c r="O179" s="141">
        <v>7.5999999999999998E-2</v>
      </c>
      <c r="P179" s="141">
        <f>O179*H179</f>
        <v>5.0563560000000001</v>
      </c>
      <c r="Q179" s="141">
        <v>0</v>
      </c>
      <c r="R179" s="141">
        <f>Q179*H179</f>
        <v>0</v>
      </c>
      <c r="S179" s="141">
        <v>0</v>
      </c>
      <c r="T179" s="142">
        <f>S179*H179</f>
        <v>0</v>
      </c>
      <c r="AR179" s="143" t="s">
        <v>140</v>
      </c>
      <c r="AT179" s="143" t="s">
        <v>135</v>
      </c>
      <c r="AU179" s="143" t="s">
        <v>85</v>
      </c>
      <c r="AY179" s="17" t="s">
        <v>133</v>
      </c>
      <c r="BE179" s="144">
        <f>IF(N179="základní",J179,0)</f>
        <v>0</v>
      </c>
      <c r="BF179" s="144">
        <f>IF(N179="snížená",J179,0)</f>
        <v>0</v>
      </c>
      <c r="BG179" s="144">
        <f>IF(N179="zákl. přenesená",J179,0)</f>
        <v>0</v>
      </c>
      <c r="BH179" s="144">
        <f>IF(N179="sníž. přenesená",J179,0)</f>
        <v>0</v>
      </c>
      <c r="BI179" s="144">
        <f>IF(N179="nulová",J179,0)</f>
        <v>0</v>
      </c>
      <c r="BJ179" s="17" t="s">
        <v>83</v>
      </c>
      <c r="BK179" s="144">
        <f>ROUND(I179*H179,2)</f>
        <v>0</v>
      </c>
      <c r="BL179" s="17" t="s">
        <v>140</v>
      </c>
      <c r="BM179" s="143" t="s">
        <v>210</v>
      </c>
    </row>
    <row r="180" spans="2:65" s="13" customFormat="1" x14ac:dyDescent="0.2">
      <c r="B180" s="151"/>
      <c r="D180" s="146" t="s">
        <v>142</v>
      </c>
      <c r="E180" s="152" t="s">
        <v>1</v>
      </c>
      <c r="F180" s="153" t="s">
        <v>211</v>
      </c>
      <c r="H180" s="154">
        <v>63</v>
      </c>
      <c r="L180" s="151"/>
      <c r="M180" s="155"/>
      <c r="T180" s="156"/>
      <c r="AT180" s="152" t="s">
        <v>142</v>
      </c>
      <c r="AU180" s="152" t="s">
        <v>85</v>
      </c>
      <c r="AV180" s="13" t="s">
        <v>85</v>
      </c>
      <c r="AW180" s="13" t="s">
        <v>31</v>
      </c>
      <c r="AX180" s="13" t="s">
        <v>76</v>
      </c>
      <c r="AY180" s="152" t="s">
        <v>133</v>
      </c>
    </row>
    <row r="181" spans="2:65" s="13" customFormat="1" x14ac:dyDescent="0.2">
      <c r="B181" s="151"/>
      <c r="D181" s="146" t="s">
        <v>142</v>
      </c>
      <c r="E181" s="152" t="s">
        <v>1</v>
      </c>
      <c r="F181" s="153" t="s">
        <v>212</v>
      </c>
      <c r="H181" s="154">
        <v>3.5310000000000001</v>
      </c>
      <c r="L181" s="151"/>
      <c r="M181" s="155"/>
      <c r="T181" s="156"/>
      <c r="AT181" s="152" t="s">
        <v>142</v>
      </c>
      <c r="AU181" s="152" t="s">
        <v>85</v>
      </c>
      <c r="AV181" s="13" t="s">
        <v>85</v>
      </c>
      <c r="AW181" s="13" t="s">
        <v>31</v>
      </c>
      <c r="AX181" s="13" t="s">
        <v>76</v>
      </c>
      <c r="AY181" s="152" t="s">
        <v>133</v>
      </c>
    </row>
    <row r="182" spans="2:65" s="14" customFormat="1" x14ac:dyDescent="0.2">
      <c r="B182" s="157"/>
      <c r="D182" s="146" t="s">
        <v>142</v>
      </c>
      <c r="E182" s="158" t="s">
        <v>1</v>
      </c>
      <c r="F182" s="159" t="s">
        <v>147</v>
      </c>
      <c r="H182" s="160">
        <v>66.531000000000006</v>
      </c>
      <c r="L182" s="157"/>
      <c r="M182" s="161"/>
      <c r="T182" s="162"/>
      <c r="AT182" s="158" t="s">
        <v>142</v>
      </c>
      <c r="AU182" s="158" t="s">
        <v>85</v>
      </c>
      <c r="AV182" s="14" t="s">
        <v>140</v>
      </c>
      <c r="AW182" s="14" t="s">
        <v>31</v>
      </c>
      <c r="AX182" s="14" t="s">
        <v>83</v>
      </c>
      <c r="AY182" s="158" t="s">
        <v>133</v>
      </c>
    </row>
    <row r="183" spans="2:65" s="1" customFormat="1" ht="33" customHeight="1" x14ac:dyDescent="0.2">
      <c r="B183" s="132"/>
      <c r="C183" s="133" t="s">
        <v>8</v>
      </c>
      <c r="D183" s="133" t="s">
        <v>135</v>
      </c>
      <c r="E183" s="134" t="s">
        <v>213</v>
      </c>
      <c r="F183" s="135" t="s">
        <v>214</v>
      </c>
      <c r="G183" s="136" t="s">
        <v>175</v>
      </c>
      <c r="H183" s="137">
        <v>442.5</v>
      </c>
      <c r="I183" s="138">
        <v>0</v>
      </c>
      <c r="J183" s="138">
        <f>ROUND(I183*H183,2)</f>
        <v>0</v>
      </c>
      <c r="K183" s="135" t="s">
        <v>139</v>
      </c>
      <c r="L183" s="29"/>
      <c r="M183" s="139" t="s">
        <v>1</v>
      </c>
      <c r="N183" s="140" t="s">
        <v>41</v>
      </c>
      <c r="O183" s="141">
        <v>0.155</v>
      </c>
      <c r="P183" s="141">
        <f>O183*H183</f>
        <v>68.587500000000006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140</v>
      </c>
      <c r="AT183" s="143" t="s">
        <v>135</v>
      </c>
      <c r="AU183" s="143" t="s">
        <v>85</v>
      </c>
      <c r="AY183" s="17" t="s">
        <v>133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83</v>
      </c>
      <c r="BK183" s="144">
        <f>ROUND(I183*H183,2)</f>
        <v>0</v>
      </c>
      <c r="BL183" s="17" t="s">
        <v>140</v>
      </c>
      <c r="BM183" s="143" t="s">
        <v>215</v>
      </c>
    </row>
    <row r="184" spans="2:65" s="12" customFormat="1" x14ac:dyDescent="0.2">
      <c r="B184" s="145"/>
      <c r="D184" s="146" t="s">
        <v>142</v>
      </c>
      <c r="E184" s="147" t="s">
        <v>1</v>
      </c>
      <c r="F184" s="148" t="s">
        <v>216</v>
      </c>
      <c r="H184" s="147" t="s">
        <v>1</v>
      </c>
      <c r="L184" s="145"/>
      <c r="M184" s="149"/>
      <c r="T184" s="150"/>
      <c r="AT184" s="147" t="s">
        <v>142</v>
      </c>
      <c r="AU184" s="147" t="s">
        <v>85</v>
      </c>
      <c r="AV184" s="12" t="s">
        <v>83</v>
      </c>
      <c r="AW184" s="12" t="s">
        <v>31</v>
      </c>
      <c r="AX184" s="12" t="s">
        <v>76</v>
      </c>
      <c r="AY184" s="147" t="s">
        <v>133</v>
      </c>
    </row>
    <row r="185" spans="2:65" s="13" customFormat="1" x14ac:dyDescent="0.2">
      <c r="B185" s="151"/>
      <c r="D185" s="146" t="s">
        <v>142</v>
      </c>
      <c r="E185" s="152" t="s">
        <v>1</v>
      </c>
      <c r="F185" s="153" t="s">
        <v>217</v>
      </c>
      <c r="H185" s="154">
        <v>442.5</v>
      </c>
      <c r="L185" s="151"/>
      <c r="M185" s="155"/>
      <c r="T185" s="156"/>
      <c r="AT185" s="152" t="s">
        <v>142</v>
      </c>
      <c r="AU185" s="152" t="s">
        <v>85</v>
      </c>
      <c r="AV185" s="13" t="s">
        <v>85</v>
      </c>
      <c r="AW185" s="13" t="s">
        <v>31</v>
      </c>
      <c r="AX185" s="13" t="s">
        <v>83</v>
      </c>
      <c r="AY185" s="152" t="s">
        <v>133</v>
      </c>
    </row>
    <row r="186" spans="2:65" s="1" customFormat="1" ht="37.9" customHeight="1" x14ac:dyDescent="0.2">
      <c r="B186" s="132"/>
      <c r="C186" s="133" t="s">
        <v>218</v>
      </c>
      <c r="D186" s="133" t="s">
        <v>135</v>
      </c>
      <c r="E186" s="134" t="s">
        <v>219</v>
      </c>
      <c r="F186" s="135" t="s">
        <v>220</v>
      </c>
      <c r="G186" s="136" t="s">
        <v>175</v>
      </c>
      <c r="H186" s="137">
        <v>28.170999999999999</v>
      </c>
      <c r="I186" s="138">
        <v>0</v>
      </c>
      <c r="J186" s="138">
        <f>ROUND(I186*H186,2)</f>
        <v>0</v>
      </c>
      <c r="K186" s="135" t="s">
        <v>139</v>
      </c>
      <c r="L186" s="29"/>
      <c r="M186" s="139" t="s">
        <v>1</v>
      </c>
      <c r="N186" s="140" t="s">
        <v>41</v>
      </c>
      <c r="O186" s="141">
        <v>1.7629999999999999</v>
      </c>
      <c r="P186" s="141">
        <f>O186*H186</f>
        <v>49.665472999999999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140</v>
      </c>
      <c r="AT186" s="143" t="s">
        <v>135</v>
      </c>
      <c r="AU186" s="143" t="s">
        <v>85</v>
      </c>
      <c r="AY186" s="17" t="s">
        <v>133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83</v>
      </c>
      <c r="BK186" s="144">
        <f>ROUND(I186*H186,2)</f>
        <v>0</v>
      </c>
      <c r="BL186" s="17" t="s">
        <v>140</v>
      </c>
      <c r="BM186" s="143" t="s">
        <v>221</v>
      </c>
    </row>
    <row r="187" spans="2:65" s="13" customFormat="1" x14ac:dyDescent="0.2">
      <c r="B187" s="151"/>
      <c r="D187" s="146" t="s">
        <v>142</v>
      </c>
      <c r="E187" s="152" t="s">
        <v>1</v>
      </c>
      <c r="F187" s="153" t="s">
        <v>222</v>
      </c>
      <c r="H187" s="154">
        <v>28.170999999999999</v>
      </c>
      <c r="L187" s="151"/>
      <c r="M187" s="155"/>
      <c r="T187" s="156"/>
      <c r="AT187" s="152" t="s">
        <v>142</v>
      </c>
      <c r="AU187" s="152" t="s">
        <v>85</v>
      </c>
      <c r="AV187" s="13" t="s">
        <v>85</v>
      </c>
      <c r="AW187" s="13" t="s">
        <v>31</v>
      </c>
      <c r="AX187" s="13" t="s">
        <v>76</v>
      </c>
      <c r="AY187" s="152" t="s">
        <v>133</v>
      </c>
    </row>
    <row r="188" spans="2:65" s="14" customFormat="1" x14ac:dyDescent="0.2">
      <c r="B188" s="157"/>
      <c r="D188" s="146" t="s">
        <v>142</v>
      </c>
      <c r="E188" s="158" t="s">
        <v>1</v>
      </c>
      <c r="F188" s="159" t="s">
        <v>147</v>
      </c>
      <c r="H188" s="160">
        <v>28.170999999999999</v>
      </c>
      <c r="L188" s="157"/>
      <c r="M188" s="161"/>
      <c r="T188" s="162"/>
      <c r="AT188" s="158" t="s">
        <v>142</v>
      </c>
      <c r="AU188" s="158" t="s">
        <v>85</v>
      </c>
      <c r="AV188" s="14" t="s">
        <v>140</v>
      </c>
      <c r="AW188" s="14" t="s">
        <v>31</v>
      </c>
      <c r="AX188" s="14" t="s">
        <v>83</v>
      </c>
      <c r="AY188" s="158" t="s">
        <v>133</v>
      </c>
    </row>
    <row r="189" spans="2:65" s="1" customFormat="1" ht="49.15" customHeight="1" x14ac:dyDescent="0.2">
      <c r="B189" s="132"/>
      <c r="C189" s="133" t="s">
        <v>223</v>
      </c>
      <c r="D189" s="133" t="s">
        <v>135</v>
      </c>
      <c r="E189" s="134" t="s">
        <v>224</v>
      </c>
      <c r="F189" s="135" t="s">
        <v>225</v>
      </c>
      <c r="G189" s="136" t="s">
        <v>175</v>
      </c>
      <c r="H189" s="137">
        <v>99.45</v>
      </c>
      <c r="I189" s="138">
        <v>0</v>
      </c>
      <c r="J189" s="138">
        <f>ROUND(I189*H189,2)</f>
        <v>0</v>
      </c>
      <c r="K189" s="135" t="s">
        <v>139</v>
      </c>
      <c r="L189" s="29"/>
      <c r="M189" s="139" t="s">
        <v>1</v>
      </c>
      <c r="N189" s="140" t="s">
        <v>41</v>
      </c>
      <c r="O189" s="141">
        <v>0.29699999999999999</v>
      </c>
      <c r="P189" s="141">
        <f>O189*H189</f>
        <v>29.536649999999998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140</v>
      </c>
      <c r="AT189" s="143" t="s">
        <v>135</v>
      </c>
      <c r="AU189" s="143" t="s">
        <v>85</v>
      </c>
      <c r="AY189" s="17" t="s">
        <v>133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83</v>
      </c>
      <c r="BK189" s="144">
        <f>ROUND(I189*H189,2)</f>
        <v>0</v>
      </c>
      <c r="BL189" s="17" t="s">
        <v>140</v>
      </c>
      <c r="BM189" s="143" t="s">
        <v>226</v>
      </c>
    </row>
    <row r="190" spans="2:65" s="12" customFormat="1" x14ac:dyDescent="0.2">
      <c r="B190" s="145"/>
      <c r="D190" s="146" t="s">
        <v>142</v>
      </c>
      <c r="E190" s="147" t="s">
        <v>1</v>
      </c>
      <c r="F190" s="148" t="s">
        <v>145</v>
      </c>
      <c r="H190" s="147" t="s">
        <v>1</v>
      </c>
      <c r="L190" s="145"/>
      <c r="M190" s="149"/>
      <c r="T190" s="150"/>
      <c r="AT190" s="147" t="s">
        <v>142</v>
      </c>
      <c r="AU190" s="147" t="s">
        <v>85</v>
      </c>
      <c r="AV190" s="12" t="s">
        <v>83</v>
      </c>
      <c r="AW190" s="12" t="s">
        <v>31</v>
      </c>
      <c r="AX190" s="12" t="s">
        <v>76</v>
      </c>
      <c r="AY190" s="147" t="s">
        <v>133</v>
      </c>
    </row>
    <row r="191" spans="2:65" s="12" customFormat="1" x14ac:dyDescent="0.2">
      <c r="B191" s="145"/>
      <c r="D191" s="146" t="s">
        <v>142</v>
      </c>
      <c r="E191" s="147" t="s">
        <v>1</v>
      </c>
      <c r="F191" s="148" t="s">
        <v>227</v>
      </c>
      <c r="H191" s="147" t="s">
        <v>1</v>
      </c>
      <c r="L191" s="145"/>
      <c r="M191" s="149"/>
      <c r="T191" s="150"/>
      <c r="AT191" s="147" t="s">
        <v>142</v>
      </c>
      <c r="AU191" s="147" t="s">
        <v>85</v>
      </c>
      <c r="AV191" s="12" t="s">
        <v>83</v>
      </c>
      <c r="AW191" s="12" t="s">
        <v>31</v>
      </c>
      <c r="AX191" s="12" t="s">
        <v>76</v>
      </c>
      <c r="AY191" s="147" t="s">
        <v>133</v>
      </c>
    </row>
    <row r="192" spans="2:65" s="12" customFormat="1" x14ac:dyDescent="0.2">
      <c r="B192" s="145"/>
      <c r="D192" s="146" t="s">
        <v>142</v>
      </c>
      <c r="E192" s="147" t="s">
        <v>1</v>
      </c>
      <c r="F192" s="148" t="s">
        <v>228</v>
      </c>
      <c r="H192" s="147" t="s">
        <v>1</v>
      </c>
      <c r="L192" s="145"/>
      <c r="M192" s="149"/>
      <c r="T192" s="150"/>
      <c r="AT192" s="147" t="s">
        <v>142</v>
      </c>
      <c r="AU192" s="147" t="s">
        <v>85</v>
      </c>
      <c r="AV192" s="12" t="s">
        <v>83</v>
      </c>
      <c r="AW192" s="12" t="s">
        <v>31</v>
      </c>
      <c r="AX192" s="12" t="s">
        <v>76</v>
      </c>
      <c r="AY192" s="147" t="s">
        <v>133</v>
      </c>
    </row>
    <row r="193" spans="2:65" s="13" customFormat="1" x14ac:dyDescent="0.2">
      <c r="B193" s="151"/>
      <c r="D193" s="146" t="s">
        <v>142</v>
      </c>
      <c r="E193" s="152" t="s">
        <v>1</v>
      </c>
      <c r="F193" s="153" t="s">
        <v>229</v>
      </c>
      <c r="H193" s="154">
        <v>99.45</v>
      </c>
      <c r="L193" s="151"/>
      <c r="M193" s="155"/>
      <c r="T193" s="156"/>
      <c r="AT193" s="152" t="s">
        <v>142</v>
      </c>
      <c r="AU193" s="152" t="s">
        <v>85</v>
      </c>
      <c r="AV193" s="13" t="s">
        <v>85</v>
      </c>
      <c r="AW193" s="13" t="s">
        <v>31</v>
      </c>
      <c r="AX193" s="13" t="s">
        <v>83</v>
      </c>
      <c r="AY193" s="152" t="s">
        <v>133</v>
      </c>
    </row>
    <row r="194" spans="2:65" s="1" customFormat="1" ht="44.25" customHeight="1" x14ac:dyDescent="0.2">
      <c r="B194" s="132"/>
      <c r="C194" s="133" t="s">
        <v>230</v>
      </c>
      <c r="D194" s="133" t="s">
        <v>135</v>
      </c>
      <c r="E194" s="134" t="s">
        <v>231</v>
      </c>
      <c r="F194" s="135" t="s">
        <v>232</v>
      </c>
      <c r="G194" s="136" t="s">
        <v>175</v>
      </c>
      <c r="H194" s="137">
        <v>10.061999999999999</v>
      </c>
      <c r="I194" s="138">
        <v>0</v>
      </c>
      <c r="J194" s="138">
        <f>ROUND(I194*H194,2)</f>
        <v>0</v>
      </c>
      <c r="K194" s="135" t="s">
        <v>139</v>
      </c>
      <c r="L194" s="29"/>
      <c r="M194" s="139" t="s">
        <v>1</v>
      </c>
      <c r="N194" s="140" t="s">
        <v>41</v>
      </c>
      <c r="O194" s="141">
        <v>0.51800000000000002</v>
      </c>
      <c r="P194" s="141">
        <f>O194*H194</f>
        <v>5.212116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140</v>
      </c>
      <c r="AT194" s="143" t="s">
        <v>135</v>
      </c>
      <c r="AU194" s="143" t="s">
        <v>85</v>
      </c>
      <c r="AY194" s="17" t="s">
        <v>133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83</v>
      </c>
      <c r="BK194" s="144">
        <f>ROUND(I194*H194,2)</f>
        <v>0</v>
      </c>
      <c r="BL194" s="17" t="s">
        <v>140</v>
      </c>
      <c r="BM194" s="143" t="s">
        <v>233</v>
      </c>
    </row>
    <row r="195" spans="2:65" s="12" customFormat="1" x14ac:dyDescent="0.2">
      <c r="B195" s="145"/>
      <c r="D195" s="146" t="s">
        <v>142</v>
      </c>
      <c r="E195" s="147" t="s">
        <v>1</v>
      </c>
      <c r="F195" s="148" t="s">
        <v>143</v>
      </c>
      <c r="H195" s="147" t="s">
        <v>1</v>
      </c>
      <c r="L195" s="145"/>
      <c r="M195" s="149"/>
      <c r="T195" s="150"/>
      <c r="AT195" s="147" t="s">
        <v>142</v>
      </c>
      <c r="AU195" s="147" t="s">
        <v>85</v>
      </c>
      <c r="AV195" s="12" t="s">
        <v>83</v>
      </c>
      <c r="AW195" s="12" t="s">
        <v>31</v>
      </c>
      <c r="AX195" s="12" t="s">
        <v>76</v>
      </c>
      <c r="AY195" s="147" t="s">
        <v>133</v>
      </c>
    </row>
    <row r="196" spans="2:65" s="12" customFormat="1" x14ac:dyDescent="0.2">
      <c r="B196" s="145"/>
      <c r="D196" s="146" t="s">
        <v>142</v>
      </c>
      <c r="E196" s="147" t="s">
        <v>1</v>
      </c>
      <c r="F196" s="148" t="s">
        <v>228</v>
      </c>
      <c r="H196" s="147" t="s">
        <v>1</v>
      </c>
      <c r="L196" s="145"/>
      <c r="M196" s="149"/>
      <c r="T196" s="150"/>
      <c r="AT196" s="147" t="s">
        <v>142</v>
      </c>
      <c r="AU196" s="147" t="s">
        <v>85</v>
      </c>
      <c r="AV196" s="12" t="s">
        <v>83</v>
      </c>
      <c r="AW196" s="12" t="s">
        <v>31</v>
      </c>
      <c r="AX196" s="12" t="s">
        <v>76</v>
      </c>
      <c r="AY196" s="147" t="s">
        <v>133</v>
      </c>
    </row>
    <row r="197" spans="2:65" s="13" customFormat="1" x14ac:dyDescent="0.2">
      <c r="B197" s="151"/>
      <c r="D197" s="146" t="s">
        <v>142</v>
      </c>
      <c r="E197" s="152" t="s">
        <v>1</v>
      </c>
      <c r="F197" s="153" t="s">
        <v>234</v>
      </c>
      <c r="H197" s="154">
        <v>10.061999999999999</v>
      </c>
      <c r="L197" s="151"/>
      <c r="M197" s="155"/>
      <c r="T197" s="156"/>
      <c r="AT197" s="152" t="s">
        <v>142</v>
      </c>
      <c r="AU197" s="152" t="s">
        <v>85</v>
      </c>
      <c r="AV197" s="13" t="s">
        <v>85</v>
      </c>
      <c r="AW197" s="13" t="s">
        <v>31</v>
      </c>
      <c r="AX197" s="13" t="s">
        <v>83</v>
      </c>
      <c r="AY197" s="152" t="s">
        <v>133</v>
      </c>
    </row>
    <row r="198" spans="2:65" s="1" customFormat="1" ht="49.15" customHeight="1" x14ac:dyDescent="0.2">
      <c r="B198" s="132"/>
      <c r="C198" s="133" t="s">
        <v>235</v>
      </c>
      <c r="D198" s="133" t="s">
        <v>135</v>
      </c>
      <c r="E198" s="134" t="s">
        <v>236</v>
      </c>
      <c r="F198" s="135" t="s">
        <v>237</v>
      </c>
      <c r="G198" s="136" t="s">
        <v>175</v>
      </c>
      <c r="H198" s="137">
        <v>99.45</v>
      </c>
      <c r="I198" s="138">
        <v>0</v>
      </c>
      <c r="J198" s="138">
        <f>ROUND(I198*H198,2)</f>
        <v>0</v>
      </c>
      <c r="K198" s="135" t="s">
        <v>139</v>
      </c>
      <c r="L198" s="29"/>
      <c r="M198" s="139" t="s">
        <v>1</v>
      </c>
      <c r="N198" s="140" t="s">
        <v>41</v>
      </c>
      <c r="O198" s="141">
        <v>0.42299999999999999</v>
      </c>
      <c r="P198" s="141">
        <f>O198*H198</f>
        <v>42.067349999999998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140</v>
      </c>
      <c r="AT198" s="143" t="s">
        <v>135</v>
      </c>
      <c r="AU198" s="143" t="s">
        <v>85</v>
      </c>
      <c r="AY198" s="17" t="s">
        <v>133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83</v>
      </c>
      <c r="BK198" s="144">
        <f>ROUND(I198*H198,2)</f>
        <v>0</v>
      </c>
      <c r="BL198" s="17" t="s">
        <v>140</v>
      </c>
      <c r="BM198" s="143" t="s">
        <v>238</v>
      </c>
    </row>
    <row r="199" spans="2:65" s="12" customFormat="1" x14ac:dyDescent="0.2">
      <c r="B199" s="145"/>
      <c r="D199" s="146" t="s">
        <v>142</v>
      </c>
      <c r="E199" s="147" t="s">
        <v>1</v>
      </c>
      <c r="F199" s="148" t="s">
        <v>145</v>
      </c>
      <c r="H199" s="147" t="s">
        <v>1</v>
      </c>
      <c r="L199" s="145"/>
      <c r="M199" s="149"/>
      <c r="T199" s="150"/>
      <c r="AT199" s="147" t="s">
        <v>142</v>
      </c>
      <c r="AU199" s="147" t="s">
        <v>85</v>
      </c>
      <c r="AV199" s="12" t="s">
        <v>83</v>
      </c>
      <c r="AW199" s="12" t="s">
        <v>31</v>
      </c>
      <c r="AX199" s="12" t="s">
        <v>76</v>
      </c>
      <c r="AY199" s="147" t="s">
        <v>133</v>
      </c>
    </row>
    <row r="200" spans="2:65" s="12" customFormat="1" x14ac:dyDescent="0.2">
      <c r="B200" s="145"/>
      <c r="D200" s="146" t="s">
        <v>142</v>
      </c>
      <c r="E200" s="147" t="s">
        <v>1</v>
      </c>
      <c r="F200" s="148" t="s">
        <v>227</v>
      </c>
      <c r="H200" s="147" t="s">
        <v>1</v>
      </c>
      <c r="L200" s="145"/>
      <c r="M200" s="149"/>
      <c r="T200" s="150"/>
      <c r="AT200" s="147" t="s">
        <v>142</v>
      </c>
      <c r="AU200" s="147" t="s">
        <v>85</v>
      </c>
      <c r="AV200" s="12" t="s">
        <v>83</v>
      </c>
      <c r="AW200" s="12" t="s">
        <v>31</v>
      </c>
      <c r="AX200" s="12" t="s">
        <v>76</v>
      </c>
      <c r="AY200" s="147" t="s">
        <v>133</v>
      </c>
    </row>
    <row r="201" spans="2:65" s="12" customFormat="1" x14ac:dyDescent="0.2">
      <c r="B201" s="145"/>
      <c r="D201" s="146" t="s">
        <v>142</v>
      </c>
      <c r="E201" s="147" t="s">
        <v>1</v>
      </c>
      <c r="F201" s="148" t="s">
        <v>228</v>
      </c>
      <c r="H201" s="147" t="s">
        <v>1</v>
      </c>
      <c r="L201" s="145"/>
      <c r="M201" s="149"/>
      <c r="T201" s="150"/>
      <c r="AT201" s="147" t="s">
        <v>142</v>
      </c>
      <c r="AU201" s="147" t="s">
        <v>85</v>
      </c>
      <c r="AV201" s="12" t="s">
        <v>83</v>
      </c>
      <c r="AW201" s="12" t="s">
        <v>31</v>
      </c>
      <c r="AX201" s="12" t="s">
        <v>76</v>
      </c>
      <c r="AY201" s="147" t="s">
        <v>133</v>
      </c>
    </row>
    <row r="202" spans="2:65" s="13" customFormat="1" x14ac:dyDescent="0.2">
      <c r="B202" s="151"/>
      <c r="D202" s="146" t="s">
        <v>142</v>
      </c>
      <c r="E202" s="152" t="s">
        <v>1</v>
      </c>
      <c r="F202" s="153" t="s">
        <v>229</v>
      </c>
      <c r="H202" s="154">
        <v>99.45</v>
      </c>
      <c r="L202" s="151"/>
      <c r="M202" s="155"/>
      <c r="T202" s="156"/>
      <c r="AT202" s="152" t="s">
        <v>142</v>
      </c>
      <c r="AU202" s="152" t="s">
        <v>85</v>
      </c>
      <c r="AV202" s="13" t="s">
        <v>85</v>
      </c>
      <c r="AW202" s="13" t="s">
        <v>31</v>
      </c>
      <c r="AX202" s="13" t="s">
        <v>83</v>
      </c>
      <c r="AY202" s="152" t="s">
        <v>133</v>
      </c>
    </row>
    <row r="203" spans="2:65" s="1" customFormat="1" ht="44.25" customHeight="1" x14ac:dyDescent="0.2">
      <c r="B203" s="132"/>
      <c r="C203" s="133" t="s">
        <v>239</v>
      </c>
      <c r="D203" s="133" t="s">
        <v>135</v>
      </c>
      <c r="E203" s="134" t="s">
        <v>240</v>
      </c>
      <c r="F203" s="135" t="s">
        <v>241</v>
      </c>
      <c r="G203" s="136" t="s">
        <v>175</v>
      </c>
      <c r="H203" s="137">
        <v>10.061999999999999</v>
      </c>
      <c r="I203" s="138">
        <v>0</v>
      </c>
      <c r="J203" s="138">
        <f>ROUND(I203*H203,2)</f>
        <v>0</v>
      </c>
      <c r="K203" s="135" t="s">
        <v>139</v>
      </c>
      <c r="L203" s="29"/>
      <c r="M203" s="139" t="s">
        <v>1</v>
      </c>
      <c r="N203" s="140" t="s">
        <v>41</v>
      </c>
      <c r="O203" s="141">
        <v>0.69</v>
      </c>
      <c r="P203" s="141">
        <f>O203*H203</f>
        <v>6.9427799999999991</v>
      </c>
      <c r="Q203" s="141">
        <v>0</v>
      </c>
      <c r="R203" s="141">
        <f>Q203*H203</f>
        <v>0</v>
      </c>
      <c r="S203" s="141">
        <v>0</v>
      </c>
      <c r="T203" s="142">
        <f>S203*H203</f>
        <v>0</v>
      </c>
      <c r="AR203" s="143" t="s">
        <v>140</v>
      </c>
      <c r="AT203" s="143" t="s">
        <v>135</v>
      </c>
      <c r="AU203" s="143" t="s">
        <v>85</v>
      </c>
      <c r="AY203" s="17" t="s">
        <v>133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83</v>
      </c>
      <c r="BK203" s="144">
        <f>ROUND(I203*H203,2)</f>
        <v>0</v>
      </c>
      <c r="BL203" s="17" t="s">
        <v>140</v>
      </c>
      <c r="BM203" s="143" t="s">
        <v>242</v>
      </c>
    </row>
    <row r="204" spans="2:65" s="12" customFormat="1" x14ac:dyDescent="0.2">
      <c r="B204" s="145"/>
      <c r="D204" s="146" t="s">
        <v>142</v>
      </c>
      <c r="E204" s="147" t="s">
        <v>1</v>
      </c>
      <c r="F204" s="148" t="s">
        <v>143</v>
      </c>
      <c r="H204" s="147" t="s">
        <v>1</v>
      </c>
      <c r="L204" s="145"/>
      <c r="M204" s="149"/>
      <c r="T204" s="150"/>
      <c r="AT204" s="147" t="s">
        <v>142</v>
      </c>
      <c r="AU204" s="147" t="s">
        <v>85</v>
      </c>
      <c r="AV204" s="12" t="s">
        <v>83</v>
      </c>
      <c r="AW204" s="12" t="s">
        <v>31</v>
      </c>
      <c r="AX204" s="12" t="s">
        <v>76</v>
      </c>
      <c r="AY204" s="147" t="s">
        <v>133</v>
      </c>
    </row>
    <row r="205" spans="2:65" s="12" customFormat="1" x14ac:dyDescent="0.2">
      <c r="B205" s="145"/>
      <c r="D205" s="146" t="s">
        <v>142</v>
      </c>
      <c r="E205" s="147" t="s">
        <v>1</v>
      </c>
      <c r="F205" s="148" t="s">
        <v>228</v>
      </c>
      <c r="H205" s="147" t="s">
        <v>1</v>
      </c>
      <c r="L205" s="145"/>
      <c r="M205" s="149"/>
      <c r="T205" s="150"/>
      <c r="AT205" s="147" t="s">
        <v>142</v>
      </c>
      <c r="AU205" s="147" t="s">
        <v>85</v>
      </c>
      <c r="AV205" s="12" t="s">
        <v>83</v>
      </c>
      <c r="AW205" s="12" t="s">
        <v>31</v>
      </c>
      <c r="AX205" s="12" t="s">
        <v>76</v>
      </c>
      <c r="AY205" s="147" t="s">
        <v>133</v>
      </c>
    </row>
    <row r="206" spans="2:65" s="13" customFormat="1" x14ac:dyDescent="0.2">
      <c r="B206" s="151"/>
      <c r="D206" s="146" t="s">
        <v>142</v>
      </c>
      <c r="E206" s="152" t="s">
        <v>1</v>
      </c>
      <c r="F206" s="153" t="s">
        <v>234</v>
      </c>
      <c r="H206" s="154">
        <v>10.061999999999999</v>
      </c>
      <c r="L206" s="151"/>
      <c r="M206" s="155"/>
      <c r="T206" s="156"/>
      <c r="AT206" s="152" t="s">
        <v>142</v>
      </c>
      <c r="AU206" s="152" t="s">
        <v>85</v>
      </c>
      <c r="AV206" s="13" t="s">
        <v>85</v>
      </c>
      <c r="AW206" s="13" t="s">
        <v>31</v>
      </c>
      <c r="AX206" s="13" t="s">
        <v>83</v>
      </c>
      <c r="AY206" s="152" t="s">
        <v>133</v>
      </c>
    </row>
    <row r="207" spans="2:65" s="1" customFormat="1" ht="49.15" customHeight="1" x14ac:dyDescent="0.2">
      <c r="B207" s="132"/>
      <c r="C207" s="133" t="s">
        <v>7</v>
      </c>
      <c r="D207" s="133" t="s">
        <v>135</v>
      </c>
      <c r="E207" s="134" t="s">
        <v>243</v>
      </c>
      <c r="F207" s="135" t="s">
        <v>244</v>
      </c>
      <c r="G207" s="136" t="s">
        <v>175</v>
      </c>
      <c r="H207" s="137">
        <v>30.436</v>
      </c>
      <c r="I207" s="138">
        <v>0</v>
      </c>
      <c r="J207" s="138">
        <f>ROUND(I207*H207,2)</f>
        <v>0</v>
      </c>
      <c r="K207" s="135" t="s">
        <v>139</v>
      </c>
      <c r="L207" s="29"/>
      <c r="M207" s="139" t="s">
        <v>1</v>
      </c>
      <c r="N207" s="140" t="s">
        <v>41</v>
      </c>
      <c r="O207" s="141">
        <v>0.72</v>
      </c>
      <c r="P207" s="141">
        <f>O207*H207</f>
        <v>21.913919999999997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140</v>
      </c>
      <c r="AT207" s="143" t="s">
        <v>135</v>
      </c>
      <c r="AU207" s="143" t="s">
        <v>85</v>
      </c>
      <c r="AY207" s="17" t="s">
        <v>133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83</v>
      </c>
      <c r="BK207" s="144">
        <f>ROUND(I207*H207,2)</f>
        <v>0</v>
      </c>
      <c r="BL207" s="17" t="s">
        <v>140</v>
      </c>
      <c r="BM207" s="143" t="s">
        <v>245</v>
      </c>
    </row>
    <row r="208" spans="2:65" s="12" customFormat="1" x14ac:dyDescent="0.2">
      <c r="B208" s="145"/>
      <c r="D208" s="146" t="s">
        <v>142</v>
      </c>
      <c r="E208" s="147" t="s">
        <v>1</v>
      </c>
      <c r="F208" s="148" t="s">
        <v>145</v>
      </c>
      <c r="H208" s="147" t="s">
        <v>1</v>
      </c>
      <c r="L208" s="145"/>
      <c r="M208" s="149"/>
      <c r="T208" s="150"/>
      <c r="AT208" s="147" t="s">
        <v>142</v>
      </c>
      <c r="AU208" s="147" t="s">
        <v>85</v>
      </c>
      <c r="AV208" s="12" t="s">
        <v>83</v>
      </c>
      <c r="AW208" s="12" t="s">
        <v>31</v>
      </c>
      <c r="AX208" s="12" t="s">
        <v>76</v>
      </c>
      <c r="AY208" s="147" t="s">
        <v>133</v>
      </c>
    </row>
    <row r="209" spans="2:65" s="12" customFormat="1" x14ac:dyDescent="0.2">
      <c r="B209" s="145"/>
      <c r="D209" s="146" t="s">
        <v>142</v>
      </c>
      <c r="E209" s="147" t="s">
        <v>1</v>
      </c>
      <c r="F209" s="148" t="s">
        <v>246</v>
      </c>
      <c r="H209" s="147" t="s">
        <v>1</v>
      </c>
      <c r="L209" s="145"/>
      <c r="M209" s="149"/>
      <c r="T209" s="150"/>
      <c r="AT209" s="147" t="s">
        <v>142</v>
      </c>
      <c r="AU209" s="147" t="s">
        <v>85</v>
      </c>
      <c r="AV209" s="12" t="s">
        <v>83</v>
      </c>
      <c r="AW209" s="12" t="s">
        <v>31</v>
      </c>
      <c r="AX209" s="12" t="s">
        <v>76</v>
      </c>
      <c r="AY209" s="147" t="s">
        <v>133</v>
      </c>
    </row>
    <row r="210" spans="2:65" s="12" customFormat="1" x14ac:dyDescent="0.2">
      <c r="B210" s="145"/>
      <c r="D210" s="146" t="s">
        <v>142</v>
      </c>
      <c r="E210" s="147" t="s">
        <v>1</v>
      </c>
      <c r="F210" s="148" t="s">
        <v>228</v>
      </c>
      <c r="H210" s="147" t="s">
        <v>1</v>
      </c>
      <c r="L210" s="145"/>
      <c r="M210" s="149"/>
      <c r="T210" s="150"/>
      <c r="AT210" s="147" t="s">
        <v>142</v>
      </c>
      <c r="AU210" s="147" t="s">
        <v>85</v>
      </c>
      <c r="AV210" s="12" t="s">
        <v>83</v>
      </c>
      <c r="AW210" s="12" t="s">
        <v>31</v>
      </c>
      <c r="AX210" s="12" t="s">
        <v>76</v>
      </c>
      <c r="AY210" s="147" t="s">
        <v>133</v>
      </c>
    </row>
    <row r="211" spans="2:65" s="13" customFormat="1" x14ac:dyDescent="0.2">
      <c r="B211" s="151"/>
      <c r="D211" s="146" t="s">
        <v>142</v>
      </c>
      <c r="E211" s="152" t="s">
        <v>1</v>
      </c>
      <c r="F211" s="153" t="s">
        <v>247</v>
      </c>
      <c r="H211" s="154">
        <v>27.85</v>
      </c>
      <c r="L211" s="151"/>
      <c r="M211" s="155"/>
      <c r="T211" s="156"/>
      <c r="AT211" s="152" t="s">
        <v>142</v>
      </c>
      <c r="AU211" s="152" t="s">
        <v>85</v>
      </c>
      <c r="AV211" s="13" t="s">
        <v>85</v>
      </c>
      <c r="AW211" s="13" t="s">
        <v>31</v>
      </c>
      <c r="AX211" s="13" t="s">
        <v>76</v>
      </c>
      <c r="AY211" s="152" t="s">
        <v>133</v>
      </c>
    </row>
    <row r="212" spans="2:65" s="13" customFormat="1" x14ac:dyDescent="0.2">
      <c r="B212" s="151"/>
      <c r="D212" s="146" t="s">
        <v>142</v>
      </c>
      <c r="E212" s="152" t="s">
        <v>1</v>
      </c>
      <c r="F212" s="153" t="s">
        <v>248</v>
      </c>
      <c r="H212" s="154">
        <v>2.5859999999999999</v>
      </c>
      <c r="L212" s="151"/>
      <c r="M212" s="155"/>
      <c r="T212" s="156"/>
      <c r="AT212" s="152" t="s">
        <v>142</v>
      </c>
      <c r="AU212" s="152" t="s">
        <v>85</v>
      </c>
      <c r="AV212" s="13" t="s">
        <v>85</v>
      </c>
      <c r="AW212" s="13" t="s">
        <v>31</v>
      </c>
      <c r="AX212" s="13" t="s">
        <v>76</v>
      </c>
      <c r="AY212" s="152" t="s">
        <v>133</v>
      </c>
    </row>
    <row r="213" spans="2:65" s="14" customFormat="1" x14ac:dyDescent="0.2">
      <c r="B213" s="157"/>
      <c r="D213" s="146" t="s">
        <v>142</v>
      </c>
      <c r="E213" s="158" t="s">
        <v>1</v>
      </c>
      <c r="F213" s="159" t="s">
        <v>147</v>
      </c>
      <c r="H213" s="160">
        <v>30.436</v>
      </c>
      <c r="L213" s="157"/>
      <c r="M213" s="161"/>
      <c r="T213" s="162"/>
      <c r="AT213" s="158" t="s">
        <v>142</v>
      </c>
      <c r="AU213" s="158" t="s">
        <v>85</v>
      </c>
      <c r="AV213" s="14" t="s">
        <v>140</v>
      </c>
      <c r="AW213" s="14" t="s">
        <v>31</v>
      </c>
      <c r="AX213" s="14" t="s">
        <v>83</v>
      </c>
      <c r="AY213" s="158" t="s">
        <v>133</v>
      </c>
    </row>
    <row r="214" spans="2:65" s="1" customFormat="1" ht="49.15" customHeight="1" x14ac:dyDescent="0.2">
      <c r="B214" s="132"/>
      <c r="C214" s="133" t="s">
        <v>249</v>
      </c>
      <c r="D214" s="133" t="s">
        <v>135</v>
      </c>
      <c r="E214" s="134" t="s">
        <v>250</v>
      </c>
      <c r="F214" s="135" t="s">
        <v>251</v>
      </c>
      <c r="G214" s="136" t="s">
        <v>175</v>
      </c>
      <c r="H214" s="137">
        <v>30.436</v>
      </c>
      <c r="I214" s="138">
        <v>0</v>
      </c>
      <c r="J214" s="138">
        <f>ROUND(I214*H214,2)</f>
        <v>0</v>
      </c>
      <c r="K214" s="135" t="s">
        <v>139</v>
      </c>
      <c r="L214" s="29"/>
      <c r="M214" s="139" t="s">
        <v>1</v>
      </c>
      <c r="N214" s="140" t="s">
        <v>41</v>
      </c>
      <c r="O214" s="141">
        <v>0.97399999999999998</v>
      </c>
      <c r="P214" s="141">
        <f>O214*H214</f>
        <v>29.644663999999999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140</v>
      </c>
      <c r="AT214" s="143" t="s">
        <v>135</v>
      </c>
      <c r="AU214" s="143" t="s">
        <v>85</v>
      </c>
      <c r="AY214" s="17" t="s">
        <v>133</v>
      </c>
      <c r="BE214" s="144">
        <f>IF(N214="základní",J214,0)</f>
        <v>0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7" t="s">
        <v>83</v>
      </c>
      <c r="BK214" s="144">
        <f>ROUND(I214*H214,2)</f>
        <v>0</v>
      </c>
      <c r="BL214" s="17" t="s">
        <v>140</v>
      </c>
      <c r="BM214" s="143" t="s">
        <v>252</v>
      </c>
    </row>
    <row r="215" spans="2:65" s="12" customFormat="1" x14ac:dyDescent="0.2">
      <c r="B215" s="145"/>
      <c r="D215" s="146" t="s">
        <v>142</v>
      </c>
      <c r="E215" s="147" t="s">
        <v>1</v>
      </c>
      <c r="F215" s="148" t="s">
        <v>145</v>
      </c>
      <c r="H215" s="147" t="s">
        <v>1</v>
      </c>
      <c r="L215" s="145"/>
      <c r="M215" s="149"/>
      <c r="T215" s="150"/>
      <c r="AT215" s="147" t="s">
        <v>142</v>
      </c>
      <c r="AU215" s="147" t="s">
        <v>85</v>
      </c>
      <c r="AV215" s="12" t="s">
        <v>83</v>
      </c>
      <c r="AW215" s="12" t="s">
        <v>31</v>
      </c>
      <c r="AX215" s="12" t="s">
        <v>76</v>
      </c>
      <c r="AY215" s="147" t="s">
        <v>133</v>
      </c>
    </row>
    <row r="216" spans="2:65" s="12" customFormat="1" x14ac:dyDescent="0.2">
      <c r="B216" s="145"/>
      <c r="D216" s="146" t="s">
        <v>142</v>
      </c>
      <c r="E216" s="147" t="s">
        <v>1</v>
      </c>
      <c r="F216" s="148" t="s">
        <v>246</v>
      </c>
      <c r="H216" s="147" t="s">
        <v>1</v>
      </c>
      <c r="L216" s="145"/>
      <c r="M216" s="149"/>
      <c r="T216" s="150"/>
      <c r="AT216" s="147" t="s">
        <v>142</v>
      </c>
      <c r="AU216" s="147" t="s">
        <v>85</v>
      </c>
      <c r="AV216" s="12" t="s">
        <v>83</v>
      </c>
      <c r="AW216" s="12" t="s">
        <v>31</v>
      </c>
      <c r="AX216" s="12" t="s">
        <v>76</v>
      </c>
      <c r="AY216" s="147" t="s">
        <v>133</v>
      </c>
    </row>
    <row r="217" spans="2:65" s="12" customFormat="1" x14ac:dyDescent="0.2">
      <c r="B217" s="145"/>
      <c r="D217" s="146" t="s">
        <v>142</v>
      </c>
      <c r="E217" s="147" t="s">
        <v>1</v>
      </c>
      <c r="F217" s="148" t="s">
        <v>228</v>
      </c>
      <c r="H217" s="147" t="s">
        <v>1</v>
      </c>
      <c r="L217" s="145"/>
      <c r="M217" s="149"/>
      <c r="T217" s="150"/>
      <c r="AT217" s="147" t="s">
        <v>142</v>
      </c>
      <c r="AU217" s="147" t="s">
        <v>85</v>
      </c>
      <c r="AV217" s="12" t="s">
        <v>83</v>
      </c>
      <c r="AW217" s="12" t="s">
        <v>31</v>
      </c>
      <c r="AX217" s="12" t="s">
        <v>76</v>
      </c>
      <c r="AY217" s="147" t="s">
        <v>133</v>
      </c>
    </row>
    <row r="218" spans="2:65" s="13" customFormat="1" x14ac:dyDescent="0.2">
      <c r="B218" s="151"/>
      <c r="D218" s="146" t="s">
        <v>142</v>
      </c>
      <c r="E218" s="152" t="s">
        <v>1</v>
      </c>
      <c r="F218" s="153" t="s">
        <v>247</v>
      </c>
      <c r="H218" s="154">
        <v>27.85</v>
      </c>
      <c r="L218" s="151"/>
      <c r="M218" s="155"/>
      <c r="T218" s="156"/>
      <c r="AT218" s="152" t="s">
        <v>142</v>
      </c>
      <c r="AU218" s="152" t="s">
        <v>85</v>
      </c>
      <c r="AV218" s="13" t="s">
        <v>85</v>
      </c>
      <c r="AW218" s="13" t="s">
        <v>31</v>
      </c>
      <c r="AX218" s="13" t="s">
        <v>76</v>
      </c>
      <c r="AY218" s="152" t="s">
        <v>133</v>
      </c>
    </row>
    <row r="219" spans="2:65" s="13" customFormat="1" x14ac:dyDescent="0.2">
      <c r="B219" s="151"/>
      <c r="D219" s="146" t="s">
        <v>142</v>
      </c>
      <c r="E219" s="152" t="s">
        <v>1</v>
      </c>
      <c r="F219" s="153" t="s">
        <v>248</v>
      </c>
      <c r="H219" s="154">
        <v>2.5859999999999999</v>
      </c>
      <c r="L219" s="151"/>
      <c r="M219" s="155"/>
      <c r="T219" s="156"/>
      <c r="AT219" s="152" t="s">
        <v>142</v>
      </c>
      <c r="AU219" s="152" t="s">
        <v>85</v>
      </c>
      <c r="AV219" s="13" t="s">
        <v>85</v>
      </c>
      <c r="AW219" s="13" t="s">
        <v>31</v>
      </c>
      <c r="AX219" s="13" t="s">
        <v>76</v>
      </c>
      <c r="AY219" s="152" t="s">
        <v>133</v>
      </c>
    </row>
    <row r="220" spans="2:65" s="14" customFormat="1" x14ac:dyDescent="0.2">
      <c r="B220" s="157"/>
      <c r="D220" s="146" t="s">
        <v>142</v>
      </c>
      <c r="E220" s="158" t="s">
        <v>1</v>
      </c>
      <c r="F220" s="159" t="s">
        <v>147</v>
      </c>
      <c r="H220" s="160">
        <v>30.436</v>
      </c>
      <c r="L220" s="157"/>
      <c r="M220" s="161"/>
      <c r="T220" s="162"/>
      <c r="AT220" s="158" t="s">
        <v>142</v>
      </c>
      <c r="AU220" s="158" t="s">
        <v>85</v>
      </c>
      <c r="AV220" s="14" t="s">
        <v>140</v>
      </c>
      <c r="AW220" s="14" t="s">
        <v>31</v>
      </c>
      <c r="AX220" s="14" t="s">
        <v>83</v>
      </c>
      <c r="AY220" s="158" t="s">
        <v>133</v>
      </c>
    </row>
    <row r="221" spans="2:65" s="1" customFormat="1" ht="24.2" customHeight="1" x14ac:dyDescent="0.2">
      <c r="B221" s="132"/>
      <c r="C221" s="133" t="s">
        <v>253</v>
      </c>
      <c r="D221" s="133" t="s">
        <v>135</v>
      </c>
      <c r="E221" s="134" t="s">
        <v>254</v>
      </c>
      <c r="F221" s="135" t="s">
        <v>255</v>
      </c>
      <c r="G221" s="136" t="s">
        <v>138</v>
      </c>
      <c r="H221" s="137">
        <v>26.66</v>
      </c>
      <c r="I221" s="138">
        <v>0</v>
      </c>
      <c r="J221" s="138">
        <f>ROUND(I221*H221,2)</f>
        <v>0</v>
      </c>
      <c r="K221" s="135" t="s">
        <v>139</v>
      </c>
      <c r="L221" s="29"/>
      <c r="M221" s="139" t="s">
        <v>1</v>
      </c>
      <c r="N221" s="140" t="s">
        <v>41</v>
      </c>
      <c r="O221" s="141">
        <v>0.32300000000000001</v>
      </c>
      <c r="P221" s="141">
        <f>O221*H221</f>
        <v>8.6111800000000009</v>
      </c>
      <c r="Q221" s="141">
        <v>1.49E-3</v>
      </c>
      <c r="R221" s="141">
        <f>Q221*H221</f>
        <v>3.9723399999999999E-2</v>
      </c>
      <c r="S221" s="141">
        <v>0</v>
      </c>
      <c r="T221" s="142">
        <f>S221*H221</f>
        <v>0</v>
      </c>
      <c r="AR221" s="143" t="s">
        <v>140</v>
      </c>
      <c r="AT221" s="143" t="s">
        <v>135</v>
      </c>
      <c r="AU221" s="143" t="s">
        <v>85</v>
      </c>
      <c r="AY221" s="17" t="s">
        <v>133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83</v>
      </c>
      <c r="BK221" s="144">
        <f>ROUND(I221*H221,2)</f>
        <v>0</v>
      </c>
      <c r="BL221" s="17" t="s">
        <v>140</v>
      </c>
      <c r="BM221" s="143" t="s">
        <v>256</v>
      </c>
    </row>
    <row r="222" spans="2:65" s="12" customFormat="1" x14ac:dyDescent="0.2">
      <c r="B222" s="145"/>
      <c r="D222" s="146" t="s">
        <v>142</v>
      </c>
      <c r="E222" s="147" t="s">
        <v>1</v>
      </c>
      <c r="F222" s="148" t="s">
        <v>143</v>
      </c>
      <c r="H222" s="147" t="s">
        <v>1</v>
      </c>
      <c r="L222" s="145"/>
      <c r="M222" s="149"/>
      <c r="T222" s="150"/>
      <c r="AT222" s="147" t="s">
        <v>142</v>
      </c>
      <c r="AU222" s="147" t="s">
        <v>85</v>
      </c>
      <c r="AV222" s="12" t="s">
        <v>83</v>
      </c>
      <c r="AW222" s="12" t="s">
        <v>31</v>
      </c>
      <c r="AX222" s="12" t="s">
        <v>76</v>
      </c>
      <c r="AY222" s="147" t="s">
        <v>133</v>
      </c>
    </row>
    <row r="223" spans="2:65" s="13" customFormat="1" x14ac:dyDescent="0.2">
      <c r="B223" s="151"/>
      <c r="D223" s="146" t="s">
        <v>142</v>
      </c>
      <c r="E223" s="152" t="s">
        <v>1</v>
      </c>
      <c r="F223" s="153" t="s">
        <v>257</v>
      </c>
      <c r="H223" s="154">
        <v>26.66</v>
      </c>
      <c r="L223" s="151"/>
      <c r="M223" s="155"/>
      <c r="T223" s="156"/>
      <c r="AT223" s="152" t="s">
        <v>142</v>
      </c>
      <c r="AU223" s="152" t="s">
        <v>85</v>
      </c>
      <c r="AV223" s="13" t="s">
        <v>85</v>
      </c>
      <c r="AW223" s="13" t="s">
        <v>31</v>
      </c>
      <c r="AX223" s="13" t="s">
        <v>83</v>
      </c>
      <c r="AY223" s="152" t="s">
        <v>133</v>
      </c>
    </row>
    <row r="224" spans="2:65" s="1" customFormat="1" ht="44.25" customHeight="1" x14ac:dyDescent="0.2">
      <c r="B224" s="132"/>
      <c r="C224" s="133" t="s">
        <v>258</v>
      </c>
      <c r="D224" s="133" t="s">
        <v>135</v>
      </c>
      <c r="E224" s="134" t="s">
        <v>259</v>
      </c>
      <c r="F224" s="135" t="s">
        <v>260</v>
      </c>
      <c r="G224" s="136" t="s">
        <v>138</v>
      </c>
      <c r="H224" s="137">
        <v>26.66</v>
      </c>
      <c r="I224" s="138">
        <v>0</v>
      </c>
      <c r="J224" s="138">
        <f>ROUND(I224*H224,2)</f>
        <v>0</v>
      </c>
      <c r="K224" s="135" t="s">
        <v>139</v>
      </c>
      <c r="L224" s="29"/>
      <c r="M224" s="139" t="s">
        <v>1</v>
      </c>
      <c r="N224" s="140" t="s">
        <v>41</v>
      </c>
      <c r="O224" s="141">
        <v>0.17100000000000001</v>
      </c>
      <c r="P224" s="141">
        <f>O224*H224</f>
        <v>4.5588600000000001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140</v>
      </c>
      <c r="AT224" s="143" t="s">
        <v>135</v>
      </c>
      <c r="AU224" s="143" t="s">
        <v>85</v>
      </c>
      <c r="AY224" s="17" t="s">
        <v>133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7" t="s">
        <v>83</v>
      </c>
      <c r="BK224" s="144">
        <f>ROUND(I224*H224,2)</f>
        <v>0</v>
      </c>
      <c r="BL224" s="17" t="s">
        <v>140</v>
      </c>
      <c r="BM224" s="143" t="s">
        <v>261</v>
      </c>
    </row>
    <row r="225" spans="2:65" s="1" customFormat="1" ht="33" customHeight="1" x14ac:dyDescent="0.2">
      <c r="B225" s="132"/>
      <c r="C225" s="133" t="s">
        <v>262</v>
      </c>
      <c r="D225" s="133" t="s">
        <v>135</v>
      </c>
      <c r="E225" s="134" t="s">
        <v>263</v>
      </c>
      <c r="F225" s="135" t="s">
        <v>264</v>
      </c>
      <c r="G225" s="136" t="s">
        <v>175</v>
      </c>
      <c r="H225" s="137">
        <v>20.123999999999999</v>
      </c>
      <c r="I225" s="138">
        <v>0</v>
      </c>
      <c r="J225" s="138">
        <f>ROUND(I225*H225,2)</f>
        <v>0</v>
      </c>
      <c r="K225" s="135" t="s">
        <v>139</v>
      </c>
      <c r="L225" s="29"/>
      <c r="M225" s="139" t="s">
        <v>1</v>
      </c>
      <c r="N225" s="140" t="s">
        <v>41</v>
      </c>
      <c r="O225" s="141">
        <v>0.16400000000000001</v>
      </c>
      <c r="P225" s="141">
        <f>O225*H225</f>
        <v>3.3003360000000002</v>
      </c>
      <c r="Q225" s="141">
        <v>1.3600000000000001E-3</v>
      </c>
      <c r="R225" s="141">
        <f>Q225*H225</f>
        <v>2.736864E-2</v>
      </c>
      <c r="S225" s="141">
        <v>0</v>
      </c>
      <c r="T225" s="142">
        <f>S225*H225</f>
        <v>0</v>
      </c>
      <c r="AR225" s="143" t="s">
        <v>140</v>
      </c>
      <c r="AT225" s="143" t="s">
        <v>135</v>
      </c>
      <c r="AU225" s="143" t="s">
        <v>85</v>
      </c>
      <c r="AY225" s="17" t="s">
        <v>133</v>
      </c>
      <c r="BE225" s="144">
        <f>IF(N225="základní",J225,0)</f>
        <v>0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7" t="s">
        <v>83</v>
      </c>
      <c r="BK225" s="144">
        <f>ROUND(I225*H225,2)</f>
        <v>0</v>
      </c>
      <c r="BL225" s="17" t="s">
        <v>140</v>
      </c>
      <c r="BM225" s="143" t="s">
        <v>265</v>
      </c>
    </row>
    <row r="226" spans="2:65" s="12" customFormat="1" x14ac:dyDescent="0.2">
      <c r="B226" s="145"/>
      <c r="D226" s="146" t="s">
        <v>142</v>
      </c>
      <c r="E226" s="147" t="s">
        <v>1</v>
      </c>
      <c r="F226" s="148" t="s">
        <v>143</v>
      </c>
      <c r="H226" s="147" t="s">
        <v>1</v>
      </c>
      <c r="L226" s="145"/>
      <c r="M226" s="149"/>
      <c r="T226" s="150"/>
      <c r="AT226" s="147" t="s">
        <v>142</v>
      </c>
      <c r="AU226" s="147" t="s">
        <v>85</v>
      </c>
      <c r="AV226" s="12" t="s">
        <v>83</v>
      </c>
      <c r="AW226" s="12" t="s">
        <v>31</v>
      </c>
      <c r="AX226" s="12" t="s">
        <v>76</v>
      </c>
      <c r="AY226" s="147" t="s">
        <v>133</v>
      </c>
    </row>
    <row r="227" spans="2:65" s="13" customFormat="1" x14ac:dyDescent="0.2">
      <c r="B227" s="151"/>
      <c r="D227" s="146" t="s">
        <v>142</v>
      </c>
      <c r="E227" s="152" t="s">
        <v>1</v>
      </c>
      <c r="F227" s="153" t="s">
        <v>266</v>
      </c>
      <c r="H227" s="154">
        <v>20.123999999999999</v>
      </c>
      <c r="L227" s="151"/>
      <c r="M227" s="155"/>
      <c r="T227" s="156"/>
      <c r="AT227" s="152" t="s">
        <v>142</v>
      </c>
      <c r="AU227" s="152" t="s">
        <v>85</v>
      </c>
      <c r="AV227" s="13" t="s">
        <v>85</v>
      </c>
      <c r="AW227" s="13" t="s">
        <v>31</v>
      </c>
      <c r="AX227" s="13" t="s">
        <v>83</v>
      </c>
      <c r="AY227" s="152" t="s">
        <v>133</v>
      </c>
    </row>
    <row r="228" spans="2:65" s="1" customFormat="1" ht="37.9" customHeight="1" x14ac:dyDescent="0.2">
      <c r="B228" s="132"/>
      <c r="C228" s="133" t="s">
        <v>267</v>
      </c>
      <c r="D228" s="133" t="s">
        <v>135</v>
      </c>
      <c r="E228" s="134" t="s">
        <v>268</v>
      </c>
      <c r="F228" s="135" t="s">
        <v>269</v>
      </c>
      <c r="G228" s="136" t="s">
        <v>175</v>
      </c>
      <c r="H228" s="137">
        <v>20.123999999999999</v>
      </c>
      <c r="I228" s="138">
        <v>0</v>
      </c>
      <c r="J228" s="138">
        <f>ROUND(I228*H228,2)</f>
        <v>0</v>
      </c>
      <c r="K228" s="135" t="s">
        <v>139</v>
      </c>
      <c r="L228" s="29"/>
      <c r="M228" s="139" t="s">
        <v>1</v>
      </c>
      <c r="N228" s="140" t="s">
        <v>41</v>
      </c>
      <c r="O228" s="141">
        <v>4.8000000000000001E-2</v>
      </c>
      <c r="P228" s="141">
        <f>O228*H228</f>
        <v>0.96595199999999992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140</v>
      </c>
      <c r="AT228" s="143" t="s">
        <v>135</v>
      </c>
      <c r="AU228" s="143" t="s">
        <v>85</v>
      </c>
      <c r="AY228" s="17" t="s">
        <v>133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7" t="s">
        <v>83</v>
      </c>
      <c r="BK228" s="144">
        <f>ROUND(I228*H228,2)</f>
        <v>0</v>
      </c>
      <c r="BL228" s="17" t="s">
        <v>140</v>
      </c>
      <c r="BM228" s="143" t="s">
        <v>270</v>
      </c>
    </row>
    <row r="229" spans="2:65" s="1" customFormat="1" ht="37.9" customHeight="1" x14ac:dyDescent="0.2">
      <c r="B229" s="132"/>
      <c r="C229" s="133" t="s">
        <v>271</v>
      </c>
      <c r="D229" s="133" t="s">
        <v>135</v>
      </c>
      <c r="E229" s="134" t="s">
        <v>272</v>
      </c>
      <c r="F229" s="135" t="s">
        <v>273</v>
      </c>
      <c r="G229" s="136" t="s">
        <v>138</v>
      </c>
      <c r="H229" s="137">
        <v>124.83</v>
      </c>
      <c r="I229" s="138">
        <v>0</v>
      </c>
      <c r="J229" s="138">
        <f>ROUND(I229*H229,2)</f>
        <v>0</v>
      </c>
      <c r="K229" s="135" t="s">
        <v>139</v>
      </c>
      <c r="L229" s="29"/>
      <c r="M229" s="139" t="s">
        <v>1</v>
      </c>
      <c r="N229" s="140" t="s">
        <v>41</v>
      </c>
      <c r="O229" s="141">
        <v>8.7999999999999995E-2</v>
      </c>
      <c r="P229" s="141">
        <f>O229*H229</f>
        <v>10.98504</v>
      </c>
      <c r="Q229" s="141">
        <v>5.8E-4</v>
      </c>
      <c r="R229" s="141">
        <f>Q229*H229</f>
        <v>7.2401400000000005E-2</v>
      </c>
      <c r="S229" s="141">
        <v>0</v>
      </c>
      <c r="T229" s="142">
        <f>S229*H229</f>
        <v>0</v>
      </c>
      <c r="AR229" s="143" t="s">
        <v>140</v>
      </c>
      <c r="AT229" s="143" t="s">
        <v>135</v>
      </c>
      <c r="AU229" s="143" t="s">
        <v>85</v>
      </c>
      <c r="AY229" s="17" t="s">
        <v>133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7" t="s">
        <v>83</v>
      </c>
      <c r="BK229" s="144">
        <f>ROUND(I229*H229,2)</f>
        <v>0</v>
      </c>
      <c r="BL229" s="17" t="s">
        <v>140</v>
      </c>
      <c r="BM229" s="143" t="s">
        <v>274</v>
      </c>
    </row>
    <row r="230" spans="2:65" s="12" customFormat="1" x14ac:dyDescent="0.2">
      <c r="B230" s="145"/>
      <c r="D230" s="146" t="s">
        <v>142</v>
      </c>
      <c r="E230" s="147" t="s">
        <v>1</v>
      </c>
      <c r="F230" s="148" t="s">
        <v>145</v>
      </c>
      <c r="H230" s="147" t="s">
        <v>1</v>
      </c>
      <c r="L230" s="145"/>
      <c r="M230" s="149"/>
      <c r="T230" s="150"/>
      <c r="AT230" s="147" t="s">
        <v>142</v>
      </c>
      <c r="AU230" s="147" t="s">
        <v>85</v>
      </c>
      <c r="AV230" s="12" t="s">
        <v>83</v>
      </c>
      <c r="AW230" s="12" t="s">
        <v>31</v>
      </c>
      <c r="AX230" s="12" t="s">
        <v>76</v>
      </c>
      <c r="AY230" s="147" t="s">
        <v>133</v>
      </c>
    </row>
    <row r="231" spans="2:65" s="12" customFormat="1" x14ac:dyDescent="0.2">
      <c r="B231" s="145"/>
      <c r="D231" s="146" t="s">
        <v>142</v>
      </c>
      <c r="E231" s="147" t="s">
        <v>1</v>
      </c>
      <c r="F231" s="148" t="s">
        <v>246</v>
      </c>
      <c r="H231" s="147" t="s">
        <v>1</v>
      </c>
      <c r="L231" s="145"/>
      <c r="M231" s="149"/>
      <c r="T231" s="150"/>
      <c r="AT231" s="147" t="s">
        <v>142</v>
      </c>
      <c r="AU231" s="147" t="s">
        <v>85</v>
      </c>
      <c r="AV231" s="12" t="s">
        <v>83</v>
      </c>
      <c r="AW231" s="12" t="s">
        <v>31</v>
      </c>
      <c r="AX231" s="12" t="s">
        <v>76</v>
      </c>
      <c r="AY231" s="147" t="s">
        <v>133</v>
      </c>
    </row>
    <row r="232" spans="2:65" s="13" customFormat="1" x14ac:dyDescent="0.2">
      <c r="B232" s="151"/>
      <c r="D232" s="146" t="s">
        <v>142</v>
      </c>
      <c r="E232" s="152" t="s">
        <v>1</v>
      </c>
      <c r="F232" s="153" t="s">
        <v>275</v>
      </c>
      <c r="H232" s="154">
        <v>124.83</v>
      </c>
      <c r="L232" s="151"/>
      <c r="M232" s="155"/>
      <c r="T232" s="156"/>
      <c r="AT232" s="152" t="s">
        <v>142</v>
      </c>
      <c r="AU232" s="152" t="s">
        <v>85</v>
      </c>
      <c r="AV232" s="13" t="s">
        <v>85</v>
      </c>
      <c r="AW232" s="13" t="s">
        <v>31</v>
      </c>
      <c r="AX232" s="13" t="s">
        <v>83</v>
      </c>
      <c r="AY232" s="152" t="s">
        <v>133</v>
      </c>
    </row>
    <row r="233" spans="2:65" s="1" customFormat="1" ht="37.9" customHeight="1" x14ac:dyDescent="0.2">
      <c r="B233" s="132"/>
      <c r="C233" s="133" t="s">
        <v>276</v>
      </c>
      <c r="D233" s="133" t="s">
        <v>135</v>
      </c>
      <c r="E233" s="134" t="s">
        <v>277</v>
      </c>
      <c r="F233" s="135" t="s">
        <v>278</v>
      </c>
      <c r="G233" s="136" t="s">
        <v>138</v>
      </c>
      <c r="H233" s="137">
        <v>124.83</v>
      </c>
      <c r="I233" s="138">
        <v>0</v>
      </c>
      <c r="J233" s="138">
        <f>ROUND(I233*H233,2)</f>
        <v>0</v>
      </c>
      <c r="K233" s="135" t="s">
        <v>139</v>
      </c>
      <c r="L233" s="29"/>
      <c r="M233" s="139" t="s">
        <v>1</v>
      </c>
      <c r="N233" s="140" t="s">
        <v>41</v>
      </c>
      <c r="O233" s="141">
        <v>8.5000000000000006E-2</v>
      </c>
      <c r="P233" s="141">
        <f>O233*H233</f>
        <v>10.61055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140</v>
      </c>
      <c r="AT233" s="143" t="s">
        <v>135</v>
      </c>
      <c r="AU233" s="143" t="s">
        <v>85</v>
      </c>
      <c r="AY233" s="17" t="s">
        <v>133</v>
      </c>
      <c r="BE233" s="144">
        <f>IF(N233="základní",J233,0)</f>
        <v>0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7" t="s">
        <v>83</v>
      </c>
      <c r="BK233" s="144">
        <f>ROUND(I233*H233,2)</f>
        <v>0</v>
      </c>
      <c r="BL233" s="17" t="s">
        <v>140</v>
      </c>
      <c r="BM233" s="143" t="s">
        <v>279</v>
      </c>
    </row>
    <row r="234" spans="2:65" s="1" customFormat="1" ht="55.5" customHeight="1" x14ac:dyDescent="0.2">
      <c r="B234" s="132"/>
      <c r="C234" s="133" t="s">
        <v>280</v>
      </c>
      <c r="D234" s="133" t="s">
        <v>135</v>
      </c>
      <c r="E234" s="134" t="s">
        <v>281</v>
      </c>
      <c r="F234" s="135" t="s">
        <v>282</v>
      </c>
      <c r="G234" s="136" t="s">
        <v>175</v>
      </c>
      <c r="H234" s="137">
        <v>64.48</v>
      </c>
      <c r="I234" s="138">
        <v>0</v>
      </c>
      <c r="J234" s="138">
        <f>ROUND(I234*H234,2)</f>
        <v>0</v>
      </c>
      <c r="K234" s="135" t="s">
        <v>139</v>
      </c>
      <c r="L234" s="29"/>
      <c r="M234" s="139" t="s">
        <v>1</v>
      </c>
      <c r="N234" s="140" t="s">
        <v>41</v>
      </c>
      <c r="O234" s="141">
        <v>0.05</v>
      </c>
      <c r="P234" s="141">
        <f>O234*H234</f>
        <v>3.2240000000000002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140</v>
      </c>
      <c r="AT234" s="143" t="s">
        <v>135</v>
      </c>
      <c r="AU234" s="143" t="s">
        <v>85</v>
      </c>
      <c r="AY234" s="17" t="s">
        <v>133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83</v>
      </c>
      <c r="BK234" s="144">
        <f>ROUND(I234*H234,2)</f>
        <v>0</v>
      </c>
      <c r="BL234" s="17" t="s">
        <v>140</v>
      </c>
      <c r="BM234" s="143" t="s">
        <v>283</v>
      </c>
    </row>
    <row r="235" spans="2:65" s="12" customFormat="1" x14ac:dyDescent="0.2">
      <c r="B235" s="145"/>
      <c r="D235" s="146" t="s">
        <v>142</v>
      </c>
      <c r="E235" s="147" t="s">
        <v>1</v>
      </c>
      <c r="F235" s="148" t="s">
        <v>284</v>
      </c>
      <c r="H235" s="147" t="s">
        <v>1</v>
      </c>
      <c r="L235" s="145"/>
      <c r="M235" s="149"/>
      <c r="T235" s="150"/>
      <c r="AT235" s="147" t="s">
        <v>142</v>
      </c>
      <c r="AU235" s="147" t="s">
        <v>85</v>
      </c>
      <c r="AV235" s="12" t="s">
        <v>83</v>
      </c>
      <c r="AW235" s="12" t="s">
        <v>31</v>
      </c>
      <c r="AX235" s="12" t="s">
        <v>76</v>
      </c>
      <c r="AY235" s="147" t="s">
        <v>133</v>
      </c>
    </row>
    <row r="236" spans="2:65" s="13" customFormat="1" x14ac:dyDescent="0.2">
      <c r="B236" s="151"/>
      <c r="D236" s="146" t="s">
        <v>142</v>
      </c>
      <c r="E236" s="152" t="s">
        <v>1</v>
      </c>
      <c r="F236" s="153" t="s">
        <v>285</v>
      </c>
      <c r="H236" s="154">
        <v>64.48</v>
      </c>
      <c r="L236" s="151"/>
      <c r="M236" s="155"/>
      <c r="T236" s="156"/>
      <c r="AT236" s="152" t="s">
        <v>142</v>
      </c>
      <c r="AU236" s="152" t="s">
        <v>85</v>
      </c>
      <c r="AV236" s="13" t="s">
        <v>85</v>
      </c>
      <c r="AW236" s="13" t="s">
        <v>31</v>
      </c>
      <c r="AX236" s="13" t="s">
        <v>83</v>
      </c>
      <c r="AY236" s="152" t="s">
        <v>133</v>
      </c>
    </row>
    <row r="237" spans="2:65" s="1" customFormat="1" ht="55.5" customHeight="1" x14ac:dyDescent="0.2">
      <c r="B237" s="132"/>
      <c r="C237" s="133" t="s">
        <v>286</v>
      </c>
      <c r="D237" s="133" t="s">
        <v>135</v>
      </c>
      <c r="E237" s="134" t="s">
        <v>287</v>
      </c>
      <c r="F237" s="135" t="s">
        <v>282</v>
      </c>
      <c r="G237" s="136" t="s">
        <v>175</v>
      </c>
      <c r="H237" s="137">
        <v>105.708</v>
      </c>
      <c r="I237" s="138">
        <v>0</v>
      </c>
      <c r="J237" s="138">
        <f>ROUND(I237*H237,2)</f>
        <v>0</v>
      </c>
      <c r="K237" s="135" t="s">
        <v>1</v>
      </c>
      <c r="L237" s="29"/>
      <c r="M237" s="139" t="s">
        <v>1</v>
      </c>
      <c r="N237" s="140" t="s">
        <v>41</v>
      </c>
      <c r="O237" s="141">
        <v>8.6999999999999994E-2</v>
      </c>
      <c r="P237" s="141">
        <f>O237*H237</f>
        <v>9.1965959999999995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140</v>
      </c>
      <c r="AT237" s="143" t="s">
        <v>135</v>
      </c>
      <c r="AU237" s="143" t="s">
        <v>85</v>
      </c>
      <c r="AY237" s="17" t="s">
        <v>133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7" t="s">
        <v>83</v>
      </c>
      <c r="BK237" s="144">
        <f>ROUND(I237*H237,2)</f>
        <v>0</v>
      </c>
      <c r="BL237" s="17" t="s">
        <v>140</v>
      </c>
      <c r="BM237" s="143" t="s">
        <v>288</v>
      </c>
    </row>
    <row r="238" spans="2:65" s="12" customFormat="1" x14ac:dyDescent="0.2">
      <c r="B238" s="145"/>
      <c r="D238" s="146" t="s">
        <v>142</v>
      </c>
      <c r="E238" s="147" t="s">
        <v>1</v>
      </c>
      <c r="F238" s="148" t="s">
        <v>289</v>
      </c>
      <c r="H238" s="147" t="s">
        <v>1</v>
      </c>
      <c r="L238" s="145"/>
      <c r="M238" s="149"/>
      <c r="T238" s="150"/>
      <c r="AT238" s="147" t="s">
        <v>142</v>
      </c>
      <c r="AU238" s="147" t="s">
        <v>85</v>
      </c>
      <c r="AV238" s="12" t="s">
        <v>83</v>
      </c>
      <c r="AW238" s="12" t="s">
        <v>31</v>
      </c>
      <c r="AX238" s="12" t="s">
        <v>76</v>
      </c>
      <c r="AY238" s="147" t="s">
        <v>133</v>
      </c>
    </row>
    <row r="239" spans="2:65" s="13" customFormat="1" x14ac:dyDescent="0.2">
      <c r="B239" s="151"/>
      <c r="D239" s="146" t="s">
        <v>142</v>
      </c>
      <c r="E239" s="152" t="s">
        <v>1</v>
      </c>
      <c r="F239" s="153" t="s">
        <v>290</v>
      </c>
      <c r="H239" s="154">
        <v>139.94800000000001</v>
      </c>
      <c r="L239" s="151"/>
      <c r="M239" s="155"/>
      <c r="T239" s="156"/>
      <c r="AT239" s="152" t="s">
        <v>142</v>
      </c>
      <c r="AU239" s="152" t="s">
        <v>85</v>
      </c>
      <c r="AV239" s="13" t="s">
        <v>85</v>
      </c>
      <c r="AW239" s="13" t="s">
        <v>31</v>
      </c>
      <c r="AX239" s="13" t="s">
        <v>76</v>
      </c>
      <c r="AY239" s="152" t="s">
        <v>133</v>
      </c>
    </row>
    <row r="240" spans="2:65" s="13" customFormat="1" x14ac:dyDescent="0.2">
      <c r="B240" s="151"/>
      <c r="D240" s="146" t="s">
        <v>142</v>
      </c>
      <c r="E240" s="152" t="s">
        <v>1</v>
      </c>
      <c r="F240" s="153" t="s">
        <v>291</v>
      </c>
      <c r="H240" s="154">
        <v>-34.24</v>
      </c>
      <c r="L240" s="151"/>
      <c r="M240" s="155"/>
      <c r="T240" s="156"/>
      <c r="AT240" s="152" t="s">
        <v>142</v>
      </c>
      <c r="AU240" s="152" t="s">
        <v>85</v>
      </c>
      <c r="AV240" s="13" t="s">
        <v>85</v>
      </c>
      <c r="AW240" s="13" t="s">
        <v>31</v>
      </c>
      <c r="AX240" s="13" t="s">
        <v>76</v>
      </c>
      <c r="AY240" s="152" t="s">
        <v>133</v>
      </c>
    </row>
    <row r="241" spans="2:65" s="14" customFormat="1" x14ac:dyDescent="0.2">
      <c r="B241" s="157"/>
      <c r="D241" s="146" t="s">
        <v>142</v>
      </c>
      <c r="E241" s="158" t="s">
        <v>1</v>
      </c>
      <c r="F241" s="159" t="s">
        <v>147</v>
      </c>
      <c r="H241" s="160">
        <v>105.708</v>
      </c>
      <c r="L241" s="157"/>
      <c r="M241" s="161"/>
      <c r="T241" s="162"/>
      <c r="AT241" s="158" t="s">
        <v>142</v>
      </c>
      <c r="AU241" s="158" t="s">
        <v>85</v>
      </c>
      <c r="AV241" s="14" t="s">
        <v>140</v>
      </c>
      <c r="AW241" s="14" t="s">
        <v>31</v>
      </c>
      <c r="AX241" s="14" t="s">
        <v>83</v>
      </c>
      <c r="AY241" s="158" t="s">
        <v>133</v>
      </c>
    </row>
    <row r="242" spans="2:65" s="1" customFormat="1" ht="55.5" customHeight="1" x14ac:dyDescent="0.2">
      <c r="B242" s="132"/>
      <c r="C242" s="133" t="s">
        <v>292</v>
      </c>
      <c r="D242" s="133" t="s">
        <v>135</v>
      </c>
      <c r="E242" s="134" t="s">
        <v>293</v>
      </c>
      <c r="F242" s="135" t="s">
        <v>294</v>
      </c>
      <c r="G242" s="136" t="s">
        <v>175</v>
      </c>
      <c r="H242" s="137">
        <v>139.94800000000001</v>
      </c>
      <c r="I242" s="138">
        <v>0</v>
      </c>
      <c r="J242" s="138">
        <f>ROUND(I242*H242,2)</f>
        <v>0</v>
      </c>
      <c r="K242" s="135" t="s">
        <v>1</v>
      </c>
      <c r="L242" s="29"/>
      <c r="M242" s="139" t="s">
        <v>1</v>
      </c>
      <c r="N242" s="140" t="s">
        <v>41</v>
      </c>
      <c r="O242" s="141">
        <v>9.9000000000000005E-2</v>
      </c>
      <c r="P242" s="141">
        <f>O242*H242</f>
        <v>13.854852000000001</v>
      </c>
      <c r="Q242" s="141">
        <v>0</v>
      </c>
      <c r="R242" s="141">
        <f>Q242*H242</f>
        <v>0</v>
      </c>
      <c r="S242" s="141">
        <v>0</v>
      </c>
      <c r="T242" s="142">
        <f>S242*H242</f>
        <v>0</v>
      </c>
      <c r="AR242" s="143" t="s">
        <v>140</v>
      </c>
      <c r="AT242" s="143" t="s">
        <v>135</v>
      </c>
      <c r="AU242" s="143" t="s">
        <v>85</v>
      </c>
      <c r="AY242" s="17" t="s">
        <v>133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7" t="s">
        <v>83</v>
      </c>
      <c r="BK242" s="144">
        <f>ROUND(I242*H242,2)</f>
        <v>0</v>
      </c>
      <c r="BL242" s="17" t="s">
        <v>140</v>
      </c>
      <c r="BM242" s="143" t="s">
        <v>295</v>
      </c>
    </row>
    <row r="243" spans="2:65" s="12" customFormat="1" x14ac:dyDescent="0.2">
      <c r="B243" s="145"/>
      <c r="D243" s="146" t="s">
        <v>142</v>
      </c>
      <c r="E243" s="147" t="s">
        <v>1</v>
      </c>
      <c r="F243" s="148" t="s">
        <v>289</v>
      </c>
      <c r="H243" s="147" t="s">
        <v>1</v>
      </c>
      <c r="L243" s="145"/>
      <c r="M243" s="149"/>
      <c r="T243" s="150"/>
      <c r="AT243" s="147" t="s">
        <v>142</v>
      </c>
      <c r="AU243" s="147" t="s">
        <v>85</v>
      </c>
      <c r="AV243" s="12" t="s">
        <v>83</v>
      </c>
      <c r="AW243" s="12" t="s">
        <v>31</v>
      </c>
      <c r="AX243" s="12" t="s">
        <v>76</v>
      </c>
      <c r="AY243" s="147" t="s">
        <v>133</v>
      </c>
    </row>
    <row r="244" spans="2:65" s="13" customFormat="1" x14ac:dyDescent="0.2">
      <c r="B244" s="151"/>
      <c r="D244" s="146" t="s">
        <v>142</v>
      </c>
      <c r="E244" s="152" t="s">
        <v>1</v>
      </c>
      <c r="F244" s="153" t="s">
        <v>290</v>
      </c>
      <c r="H244" s="154">
        <v>139.94800000000001</v>
      </c>
      <c r="L244" s="151"/>
      <c r="M244" s="155"/>
      <c r="T244" s="156"/>
      <c r="AT244" s="152" t="s">
        <v>142</v>
      </c>
      <c r="AU244" s="152" t="s">
        <v>85</v>
      </c>
      <c r="AV244" s="13" t="s">
        <v>85</v>
      </c>
      <c r="AW244" s="13" t="s">
        <v>31</v>
      </c>
      <c r="AX244" s="13" t="s">
        <v>83</v>
      </c>
      <c r="AY244" s="152" t="s">
        <v>133</v>
      </c>
    </row>
    <row r="245" spans="2:65" s="1" customFormat="1" ht="62.65" customHeight="1" x14ac:dyDescent="0.2">
      <c r="B245" s="132"/>
      <c r="C245" s="133" t="s">
        <v>296</v>
      </c>
      <c r="D245" s="133" t="s">
        <v>135</v>
      </c>
      <c r="E245" s="134" t="s">
        <v>297</v>
      </c>
      <c r="F245" s="135" t="s">
        <v>298</v>
      </c>
      <c r="G245" s="136" t="s">
        <v>175</v>
      </c>
      <c r="H245" s="137">
        <v>141</v>
      </c>
      <c r="I245" s="138">
        <v>0</v>
      </c>
      <c r="J245" s="138">
        <f>ROUND(I245*H245,2)</f>
        <v>0</v>
      </c>
      <c r="K245" s="135" t="s">
        <v>139</v>
      </c>
      <c r="L245" s="29"/>
      <c r="M245" s="139" t="s">
        <v>1</v>
      </c>
      <c r="N245" s="140" t="s">
        <v>41</v>
      </c>
      <c r="O245" s="141">
        <v>0.39400000000000002</v>
      </c>
      <c r="P245" s="141">
        <f>O245*H245</f>
        <v>55.554000000000002</v>
      </c>
      <c r="Q245" s="141">
        <v>0</v>
      </c>
      <c r="R245" s="141">
        <f>Q245*H245</f>
        <v>0</v>
      </c>
      <c r="S245" s="141">
        <v>0</v>
      </c>
      <c r="T245" s="142">
        <f>S245*H245</f>
        <v>0</v>
      </c>
      <c r="AR245" s="143" t="s">
        <v>140</v>
      </c>
      <c r="AT245" s="143" t="s">
        <v>135</v>
      </c>
      <c r="AU245" s="143" t="s">
        <v>85</v>
      </c>
      <c r="AY245" s="17" t="s">
        <v>133</v>
      </c>
      <c r="BE245" s="144">
        <f>IF(N245="základní",J245,0)</f>
        <v>0</v>
      </c>
      <c r="BF245" s="144">
        <f>IF(N245="snížená",J245,0)</f>
        <v>0</v>
      </c>
      <c r="BG245" s="144">
        <f>IF(N245="zákl. přenesená",J245,0)</f>
        <v>0</v>
      </c>
      <c r="BH245" s="144">
        <f>IF(N245="sníž. přenesená",J245,0)</f>
        <v>0</v>
      </c>
      <c r="BI245" s="144">
        <f>IF(N245="nulová",J245,0)</f>
        <v>0</v>
      </c>
      <c r="BJ245" s="17" t="s">
        <v>83</v>
      </c>
      <c r="BK245" s="144">
        <f>ROUND(I245*H245,2)</f>
        <v>0</v>
      </c>
      <c r="BL245" s="17" t="s">
        <v>140</v>
      </c>
      <c r="BM245" s="143" t="s">
        <v>299</v>
      </c>
    </row>
    <row r="246" spans="2:65" s="12" customFormat="1" x14ac:dyDescent="0.2">
      <c r="B246" s="145"/>
      <c r="D246" s="146" t="s">
        <v>142</v>
      </c>
      <c r="E246" s="147" t="s">
        <v>1</v>
      </c>
      <c r="F246" s="148" t="s">
        <v>300</v>
      </c>
      <c r="H246" s="147" t="s">
        <v>1</v>
      </c>
      <c r="L246" s="145"/>
      <c r="M246" s="149"/>
      <c r="T246" s="150"/>
      <c r="AT246" s="147" t="s">
        <v>142</v>
      </c>
      <c r="AU246" s="147" t="s">
        <v>85</v>
      </c>
      <c r="AV246" s="12" t="s">
        <v>83</v>
      </c>
      <c r="AW246" s="12" t="s">
        <v>31</v>
      </c>
      <c r="AX246" s="12" t="s">
        <v>76</v>
      </c>
      <c r="AY246" s="147" t="s">
        <v>133</v>
      </c>
    </row>
    <row r="247" spans="2:65" s="12" customFormat="1" x14ac:dyDescent="0.2">
      <c r="B247" s="145"/>
      <c r="D247" s="146" t="s">
        <v>142</v>
      </c>
      <c r="E247" s="147" t="s">
        <v>1</v>
      </c>
      <c r="F247" s="148" t="s">
        <v>301</v>
      </c>
      <c r="H247" s="147" t="s">
        <v>1</v>
      </c>
      <c r="L247" s="145"/>
      <c r="M247" s="149"/>
      <c r="T247" s="150"/>
      <c r="AT247" s="147" t="s">
        <v>142</v>
      </c>
      <c r="AU247" s="147" t="s">
        <v>85</v>
      </c>
      <c r="AV247" s="12" t="s">
        <v>83</v>
      </c>
      <c r="AW247" s="12" t="s">
        <v>31</v>
      </c>
      <c r="AX247" s="12" t="s">
        <v>76</v>
      </c>
      <c r="AY247" s="147" t="s">
        <v>133</v>
      </c>
    </row>
    <row r="248" spans="2:65" s="12" customFormat="1" x14ac:dyDescent="0.2">
      <c r="B248" s="145"/>
      <c r="D248" s="146" t="s">
        <v>142</v>
      </c>
      <c r="E248" s="147" t="s">
        <v>1</v>
      </c>
      <c r="F248" s="148" t="s">
        <v>302</v>
      </c>
      <c r="H248" s="147" t="s">
        <v>1</v>
      </c>
      <c r="L248" s="145"/>
      <c r="M248" s="149"/>
      <c r="T248" s="150"/>
      <c r="AT248" s="147" t="s">
        <v>142</v>
      </c>
      <c r="AU248" s="147" t="s">
        <v>85</v>
      </c>
      <c r="AV248" s="12" t="s">
        <v>83</v>
      </c>
      <c r="AW248" s="12" t="s">
        <v>31</v>
      </c>
      <c r="AX248" s="12" t="s">
        <v>76</v>
      </c>
      <c r="AY248" s="147" t="s">
        <v>133</v>
      </c>
    </row>
    <row r="249" spans="2:65" s="12" customFormat="1" x14ac:dyDescent="0.2">
      <c r="B249" s="145"/>
      <c r="D249" s="146" t="s">
        <v>142</v>
      </c>
      <c r="E249" s="147" t="s">
        <v>1</v>
      </c>
      <c r="F249" s="148" t="s">
        <v>303</v>
      </c>
      <c r="H249" s="147" t="s">
        <v>1</v>
      </c>
      <c r="L249" s="145"/>
      <c r="M249" s="149"/>
      <c r="T249" s="150"/>
      <c r="AT249" s="147" t="s">
        <v>142</v>
      </c>
      <c r="AU249" s="147" t="s">
        <v>85</v>
      </c>
      <c r="AV249" s="12" t="s">
        <v>83</v>
      </c>
      <c r="AW249" s="12" t="s">
        <v>31</v>
      </c>
      <c r="AX249" s="12" t="s">
        <v>76</v>
      </c>
      <c r="AY249" s="147" t="s">
        <v>133</v>
      </c>
    </row>
    <row r="250" spans="2:65" s="12" customFormat="1" x14ac:dyDescent="0.2">
      <c r="B250" s="145"/>
      <c r="D250" s="146" t="s">
        <v>142</v>
      </c>
      <c r="E250" s="147" t="s">
        <v>1</v>
      </c>
      <c r="F250" s="148" t="s">
        <v>304</v>
      </c>
      <c r="H250" s="147" t="s">
        <v>1</v>
      </c>
      <c r="L250" s="145"/>
      <c r="M250" s="149"/>
      <c r="T250" s="150"/>
      <c r="AT250" s="147" t="s">
        <v>142</v>
      </c>
      <c r="AU250" s="147" t="s">
        <v>85</v>
      </c>
      <c r="AV250" s="12" t="s">
        <v>83</v>
      </c>
      <c r="AW250" s="12" t="s">
        <v>31</v>
      </c>
      <c r="AX250" s="12" t="s">
        <v>76</v>
      </c>
      <c r="AY250" s="147" t="s">
        <v>133</v>
      </c>
    </row>
    <row r="251" spans="2:65" s="12" customFormat="1" x14ac:dyDescent="0.2">
      <c r="B251" s="145"/>
      <c r="D251" s="146" t="s">
        <v>142</v>
      </c>
      <c r="E251" s="147" t="s">
        <v>1</v>
      </c>
      <c r="F251" s="148" t="s">
        <v>305</v>
      </c>
      <c r="H251" s="147" t="s">
        <v>1</v>
      </c>
      <c r="L251" s="145"/>
      <c r="M251" s="149"/>
      <c r="T251" s="150"/>
      <c r="AT251" s="147" t="s">
        <v>142</v>
      </c>
      <c r="AU251" s="147" t="s">
        <v>85</v>
      </c>
      <c r="AV251" s="12" t="s">
        <v>83</v>
      </c>
      <c r="AW251" s="12" t="s">
        <v>31</v>
      </c>
      <c r="AX251" s="12" t="s">
        <v>76</v>
      </c>
      <c r="AY251" s="147" t="s">
        <v>133</v>
      </c>
    </row>
    <row r="252" spans="2:65" s="13" customFormat="1" x14ac:dyDescent="0.2">
      <c r="B252" s="151"/>
      <c r="D252" s="146" t="s">
        <v>142</v>
      </c>
      <c r="E252" s="152" t="s">
        <v>1</v>
      </c>
      <c r="F252" s="153" t="s">
        <v>306</v>
      </c>
      <c r="H252" s="154">
        <v>141</v>
      </c>
      <c r="L252" s="151"/>
      <c r="M252" s="155"/>
      <c r="T252" s="156"/>
      <c r="AT252" s="152" t="s">
        <v>142</v>
      </c>
      <c r="AU252" s="152" t="s">
        <v>85</v>
      </c>
      <c r="AV252" s="13" t="s">
        <v>85</v>
      </c>
      <c r="AW252" s="13" t="s">
        <v>31</v>
      </c>
      <c r="AX252" s="13" t="s">
        <v>83</v>
      </c>
      <c r="AY252" s="152" t="s">
        <v>133</v>
      </c>
    </row>
    <row r="253" spans="2:65" s="1" customFormat="1" ht="44.25" customHeight="1" x14ac:dyDescent="0.2">
      <c r="B253" s="132"/>
      <c r="C253" s="133" t="s">
        <v>307</v>
      </c>
      <c r="D253" s="133" t="s">
        <v>135</v>
      </c>
      <c r="E253" s="134" t="s">
        <v>308</v>
      </c>
      <c r="F253" s="135" t="s">
        <v>309</v>
      </c>
      <c r="G253" s="136" t="s">
        <v>310</v>
      </c>
      <c r="H253" s="137">
        <v>442.18</v>
      </c>
      <c r="I253" s="138">
        <v>0</v>
      </c>
      <c r="J253" s="138">
        <f>ROUND(I253*H253,2)</f>
        <v>0</v>
      </c>
      <c r="K253" s="135" t="s">
        <v>139</v>
      </c>
      <c r="L253" s="29"/>
      <c r="M253" s="139" t="s">
        <v>1</v>
      </c>
      <c r="N253" s="140" t="s">
        <v>41</v>
      </c>
      <c r="O253" s="141">
        <v>0</v>
      </c>
      <c r="P253" s="141">
        <f>O253*H253</f>
        <v>0</v>
      </c>
      <c r="Q253" s="141">
        <v>0</v>
      </c>
      <c r="R253" s="141">
        <f>Q253*H253</f>
        <v>0</v>
      </c>
      <c r="S253" s="141">
        <v>0</v>
      </c>
      <c r="T253" s="142">
        <f>S253*H253</f>
        <v>0</v>
      </c>
      <c r="AR253" s="143" t="s">
        <v>140</v>
      </c>
      <c r="AT253" s="143" t="s">
        <v>135</v>
      </c>
      <c r="AU253" s="143" t="s">
        <v>85</v>
      </c>
      <c r="AY253" s="17" t="s">
        <v>133</v>
      </c>
      <c r="BE253" s="144">
        <f>IF(N253="základní",J253,0)</f>
        <v>0</v>
      </c>
      <c r="BF253" s="144">
        <f>IF(N253="snížená",J253,0)</f>
        <v>0</v>
      </c>
      <c r="BG253" s="144">
        <f>IF(N253="zákl. přenesená",J253,0)</f>
        <v>0</v>
      </c>
      <c r="BH253" s="144">
        <f>IF(N253="sníž. přenesená",J253,0)</f>
        <v>0</v>
      </c>
      <c r="BI253" s="144">
        <f>IF(N253="nulová",J253,0)</f>
        <v>0</v>
      </c>
      <c r="BJ253" s="17" t="s">
        <v>83</v>
      </c>
      <c r="BK253" s="144">
        <f>ROUND(I253*H253,2)</f>
        <v>0</v>
      </c>
      <c r="BL253" s="17" t="s">
        <v>140</v>
      </c>
      <c r="BM253" s="143" t="s">
        <v>311</v>
      </c>
    </row>
    <row r="254" spans="2:65" s="13" customFormat="1" x14ac:dyDescent="0.2">
      <c r="B254" s="151"/>
      <c r="D254" s="146" t="s">
        <v>142</v>
      </c>
      <c r="E254" s="152" t="s">
        <v>1</v>
      </c>
      <c r="F254" s="153" t="s">
        <v>312</v>
      </c>
      <c r="H254" s="154">
        <v>190.274</v>
      </c>
      <c r="L254" s="151"/>
      <c r="M254" s="155"/>
      <c r="T254" s="156"/>
      <c r="AT254" s="152" t="s">
        <v>142</v>
      </c>
      <c r="AU254" s="152" t="s">
        <v>85</v>
      </c>
      <c r="AV254" s="13" t="s">
        <v>85</v>
      </c>
      <c r="AW254" s="13" t="s">
        <v>31</v>
      </c>
      <c r="AX254" s="13" t="s">
        <v>76</v>
      </c>
      <c r="AY254" s="152" t="s">
        <v>133</v>
      </c>
    </row>
    <row r="255" spans="2:65" s="13" customFormat="1" x14ac:dyDescent="0.2">
      <c r="B255" s="151"/>
      <c r="D255" s="146" t="s">
        <v>142</v>
      </c>
      <c r="E255" s="152" t="s">
        <v>1</v>
      </c>
      <c r="F255" s="153" t="s">
        <v>313</v>
      </c>
      <c r="H255" s="154">
        <v>251.90600000000001</v>
      </c>
      <c r="L255" s="151"/>
      <c r="M255" s="155"/>
      <c r="T255" s="156"/>
      <c r="AT255" s="152" t="s">
        <v>142</v>
      </c>
      <c r="AU255" s="152" t="s">
        <v>85</v>
      </c>
      <c r="AV255" s="13" t="s">
        <v>85</v>
      </c>
      <c r="AW255" s="13" t="s">
        <v>31</v>
      </c>
      <c r="AX255" s="13" t="s">
        <v>76</v>
      </c>
      <c r="AY255" s="152" t="s">
        <v>133</v>
      </c>
    </row>
    <row r="256" spans="2:65" s="14" customFormat="1" x14ac:dyDescent="0.2">
      <c r="B256" s="157"/>
      <c r="D256" s="146" t="s">
        <v>142</v>
      </c>
      <c r="E256" s="158" t="s">
        <v>1</v>
      </c>
      <c r="F256" s="159" t="s">
        <v>147</v>
      </c>
      <c r="H256" s="160">
        <v>442.18</v>
      </c>
      <c r="L256" s="157"/>
      <c r="M256" s="161"/>
      <c r="T256" s="162"/>
      <c r="AT256" s="158" t="s">
        <v>142</v>
      </c>
      <c r="AU256" s="158" t="s">
        <v>85</v>
      </c>
      <c r="AV256" s="14" t="s">
        <v>140</v>
      </c>
      <c r="AW256" s="14" t="s">
        <v>31</v>
      </c>
      <c r="AX256" s="14" t="s">
        <v>83</v>
      </c>
      <c r="AY256" s="158" t="s">
        <v>133</v>
      </c>
    </row>
    <row r="257" spans="2:65" s="1" customFormat="1" ht="44.25" customHeight="1" x14ac:dyDescent="0.2">
      <c r="B257" s="132"/>
      <c r="C257" s="133" t="s">
        <v>314</v>
      </c>
      <c r="D257" s="133" t="s">
        <v>135</v>
      </c>
      <c r="E257" s="134" t="s">
        <v>315</v>
      </c>
      <c r="F257" s="135" t="s">
        <v>316</v>
      </c>
      <c r="G257" s="136" t="s">
        <v>175</v>
      </c>
      <c r="H257" s="137">
        <v>47.411000000000001</v>
      </c>
      <c r="I257" s="138">
        <v>0</v>
      </c>
      <c r="J257" s="138">
        <f>ROUND(I257*H257,2)</f>
        <v>0</v>
      </c>
      <c r="K257" s="135" t="s">
        <v>139</v>
      </c>
      <c r="L257" s="29"/>
      <c r="M257" s="139" t="s">
        <v>1</v>
      </c>
      <c r="N257" s="140" t="s">
        <v>41</v>
      </c>
      <c r="O257" s="141">
        <v>0.32800000000000001</v>
      </c>
      <c r="P257" s="141">
        <f>O257*H257</f>
        <v>15.550808000000002</v>
      </c>
      <c r="Q257" s="141">
        <v>0</v>
      </c>
      <c r="R257" s="141">
        <f>Q257*H257</f>
        <v>0</v>
      </c>
      <c r="S257" s="141">
        <v>0</v>
      </c>
      <c r="T257" s="142">
        <f>S257*H257</f>
        <v>0</v>
      </c>
      <c r="AR257" s="143" t="s">
        <v>140</v>
      </c>
      <c r="AT257" s="143" t="s">
        <v>135</v>
      </c>
      <c r="AU257" s="143" t="s">
        <v>85</v>
      </c>
      <c r="AY257" s="17" t="s">
        <v>133</v>
      </c>
      <c r="BE257" s="144">
        <f>IF(N257="základní",J257,0)</f>
        <v>0</v>
      </c>
      <c r="BF257" s="144">
        <f>IF(N257="snížená",J257,0)</f>
        <v>0</v>
      </c>
      <c r="BG257" s="144">
        <f>IF(N257="zákl. přenesená",J257,0)</f>
        <v>0</v>
      </c>
      <c r="BH257" s="144">
        <f>IF(N257="sníž. přenesená",J257,0)</f>
        <v>0</v>
      </c>
      <c r="BI257" s="144">
        <f>IF(N257="nulová",J257,0)</f>
        <v>0</v>
      </c>
      <c r="BJ257" s="17" t="s">
        <v>83</v>
      </c>
      <c r="BK257" s="144">
        <f>ROUND(I257*H257,2)</f>
        <v>0</v>
      </c>
      <c r="BL257" s="17" t="s">
        <v>140</v>
      </c>
      <c r="BM257" s="143" t="s">
        <v>317</v>
      </c>
    </row>
    <row r="258" spans="2:65" s="12" customFormat="1" x14ac:dyDescent="0.2">
      <c r="B258" s="145"/>
      <c r="D258" s="146" t="s">
        <v>142</v>
      </c>
      <c r="E258" s="147" t="s">
        <v>1</v>
      </c>
      <c r="F258" s="148" t="s">
        <v>145</v>
      </c>
      <c r="H258" s="147" t="s">
        <v>1</v>
      </c>
      <c r="L258" s="145"/>
      <c r="M258" s="149"/>
      <c r="T258" s="150"/>
      <c r="AT258" s="147" t="s">
        <v>142</v>
      </c>
      <c r="AU258" s="147" t="s">
        <v>85</v>
      </c>
      <c r="AV258" s="12" t="s">
        <v>83</v>
      </c>
      <c r="AW258" s="12" t="s">
        <v>31</v>
      </c>
      <c r="AX258" s="12" t="s">
        <v>76</v>
      </c>
      <c r="AY258" s="147" t="s">
        <v>133</v>
      </c>
    </row>
    <row r="259" spans="2:65" s="12" customFormat="1" x14ac:dyDescent="0.2">
      <c r="B259" s="145"/>
      <c r="D259" s="146" t="s">
        <v>142</v>
      </c>
      <c r="E259" s="147" t="s">
        <v>1</v>
      </c>
      <c r="F259" s="148" t="s">
        <v>246</v>
      </c>
      <c r="H259" s="147" t="s">
        <v>1</v>
      </c>
      <c r="L259" s="145"/>
      <c r="M259" s="149"/>
      <c r="T259" s="150"/>
      <c r="AT259" s="147" t="s">
        <v>142</v>
      </c>
      <c r="AU259" s="147" t="s">
        <v>85</v>
      </c>
      <c r="AV259" s="12" t="s">
        <v>83</v>
      </c>
      <c r="AW259" s="12" t="s">
        <v>31</v>
      </c>
      <c r="AX259" s="12" t="s">
        <v>76</v>
      </c>
      <c r="AY259" s="147" t="s">
        <v>133</v>
      </c>
    </row>
    <row r="260" spans="2:65" s="13" customFormat="1" x14ac:dyDescent="0.2">
      <c r="B260" s="151"/>
      <c r="D260" s="146" t="s">
        <v>142</v>
      </c>
      <c r="E260" s="152" t="s">
        <v>1</v>
      </c>
      <c r="F260" s="153" t="s">
        <v>318</v>
      </c>
      <c r="H260" s="154">
        <v>34.24</v>
      </c>
      <c r="L260" s="151"/>
      <c r="M260" s="155"/>
      <c r="T260" s="156"/>
      <c r="AT260" s="152" t="s">
        <v>142</v>
      </c>
      <c r="AU260" s="152" t="s">
        <v>85</v>
      </c>
      <c r="AV260" s="13" t="s">
        <v>85</v>
      </c>
      <c r="AW260" s="13" t="s">
        <v>31</v>
      </c>
      <c r="AX260" s="13" t="s">
        <v>76</v>
      </c>
      <c r="AY260" s="152" t="s">
        <v>133</v>
      </c>
    </row>
    <row r="261" spans="2:65" s="13" customFormat="1" x14ac:dyDescent="0.2">
      <c r="B261" s="151"/>
      <c r="D261" s="146" t="s">
        <v>142</v>
      </c>
      <c r="E261" s="152" t="s">
        <v>1</v>
      </c>
      <c r="F261" s="153" t="s">
        <v>319</v>
      </c>
      <c r="H261" s="154">
        <v>2.15</v>
      </c>
      <c r="L261" s="151"/>
      <c r="M261" s="155"/>
      <c r="T261" s="156"/>
      <c r="AT261" s="152" t="s">
        <v>142</v>
      </c>
      <c r="AU261" s="152" t="s">
        <v>85</v>
      </c>
      <c r="AV261" s="13" t="s">
        <v>85</v>
      </c>
      <c r="AW261" s="13" t="s">
        <v>31</v>
      </c>
      <c r="AX261" s="13" t="s">
        <v>76</v>
      </c>
      <c r="AY261" s="152" t="s">
        <v>133</v>
      </c>
    </row>
    <row r="262" spans="2:65" s="15" customFormat="1" x14ac:dyDescent="0.2">
      <c r="B262" s="163"/>
      <c r="D262" s="146" t="s">
        <v>142</v>
      </c>
      <c r="E262" s="164" t="s">
        <v>1</v>
      </c>
      <c r="F262" s="165" t="s">
        <v>320</v>
      </c>
      <c r="H262" s="166">
        <v>36.39</v>
      </c>
      <c r="L262" s="163"/>
      <c r="M262" s="167"/>
      <c r="T262" s="168"/>
      <c r="AT262" s="164" t="s">
        <v>142</v>
      </c>
      <c r="AU262" s="164" t="s">
        <v>85</v>
      </c>
      <c r="AV262" s="15" t="s">
        <v>152</v>
      </c>
      <c r="AW262" s="15" t="s">
        <v>31</v>
      </c>
      <c r="AX262" s="15" t="s">
        <v>76</v>
      </c>
      <c r="AY262" s="164" t="s">
        <v>133</v>
      </c>
    </row>
    <row r="263" spans="2:65" s="12" customFormat="1" x14ac:dyDescent="0.2">
      <c r="B263" s="145"/>
      <c r="D263" s="146" t="s">
        <v>142</v>
      </c>
      <c r="E263" s="147" t="s">
        <v>1</v>
      </c>
      <c r="F263" s="148" t="s">
        <v>143</v>
      </c>
      <c r="H263" s="147" t="s">
        <v>1</v>
      </c>
      <c r="L263" s="145"/>
      <c r="M263" s="149"/>
      <c r="T263" s="150"/>
      <c r="AT263" s="147" t="s">
        <v>142</v>
      </c>
      <c r="AU263" s="147" t="s">
        <v>85</v>
      </c>
      <c r="AV263" s="12" t="s">
        <v>83</v>
      </c>
      <c r="AW263" s="12" t="s">
        <v>31</v>
      </c>
      <c r="AX263" s="12" t="s">
        <v>76</v>
      </c>
      <c r="AY263" s="147" t="s">
        <v>133</v>
      </c>
    </row>
    <row r="264" spans="2:65" s="13" customFormat="1" x14ac:dyDescent="0.2">
      <c r="B264" s="151"/>
      <c r="D264" s="146" t="s">
        <v>142</v>
      </c>
      <c r="E264" s="152" t="s">
        <v>1</v>
      </c>
      <c r="F264" s="153" t="s">
        <v>321</v>
      </c>
      <c r="H264" s="154">
        <v>20.123999999999999</v>
      </c>
      <c r="L264" s="151"/>
      <c r="M264" s="155"/>
      <c r="T264" s="156"/>
      <c r="AT264" s="152" t="s">
        <v>142</v>
      </c>
      <c r="AU264" s="152" t="s">
        <v>85</v>
      </c>
      <c r="AV264" s="13" t="s">
        <v>85</v>
      </c>
      <c r="AW264" s="13" t="s">
        <v>31</v>
      </c>
      <c r="AX264" s="13" t="s">
        <v>76</v>
      </c>
      <c r="AY264" s="152" t="s">
        <v>133</v>
      </c>
    </row>
    <row r="265" spans="2:65" s="13" customFormat="1" x14ac:dyDescent="0.2">
      <c r="B265" s="151"/>
      <c r="D265" s="146" t="s">
        <v>142</v>
      </c>
      <c r="E265" s="152" t="s">
        <v>1</v>
      </c>
      <c r="F265" s="153" t="s">
        <v>322</v>
      </c>
      <c r="H265" s="154">
        <v>-0.9</v>
      </c>
      <c r="L265" s="151"/>
      <c r="M265" s="155"/>
      <c r="T265" s="156"/>
      <c r="AT265" s="152" t="s">
        <v>142</v>
      </c>
      <c r="AU265" s="152" t="s">
        <v>85</v>
      </c>
      <c r="AV265" s="13" t="s">
        <v>85</v>
      </c>
      <c r="AW265" s="13" t="s">
        <v>31</v>
      </c>
      <c r="AX265" s="13" t="s">
        <v>76</v>
      </c>
      <c r="AY265" s="152" t="s">
        <v>133</v>
      </c>
    </row>
    <row r="266" spans="2:65" s="13" customFormat="1" x14ac:dyDescent="0.2">
      <c r="B266" s="151"/>
      <c r="D266" s="146" t="s">
        <v>142</v>
      </c>
      <c r="E266" s="152" t="s">
        <v>1</v>
      </c>
      <c r="F266" s="153" t="s">
        <v>323</v>
      </c>
      <c r="H266" s="154">
        <v>-0.48099999999999998</v>
      </c>
      <c r="L266" s="151"/>
      <c r="M266" s="155"/>
      <c r="T266" s="156"/>
      <c r="AT266" s="152" t="s">
        <v>142</v>
      </c>
      <c r="AU266" s="152" t="s">
        <v>85</v>
      </c>
      <c r="AV266" s="13" t="s">
        <v>85</v>
      </c>
      <c r="AW266" s="13" t="s">
        <v>31</v>
      </c>
      <c r="AX266" s="13" t="s">
        <v>76</v>
      </c>
      <c r="AY266" s="152" t="s">
        <v>133</v>
      </c>
    </row>
    <row r="267" spans="2:65" s="13" customFormat="1" x14ac:dyDescent="0.2">
      <c r="B267" s="151"/>
      <c r="D267" s="146" t="s">
        <v>142</v>
      </c>
      <c r="E267" s="152" t="s">
        <v>1</v>
      </c>
      <c r="F267" s="153" t="s">
        <v>324</v>
      </c>
      <c r="H267" s="154">
        <v>-7.7220000000000004</v>
      </c>
      <c r="L267" s="151"/>
      <c r="M267" s="155"/>
      <c r="T267" s="156"/>
      <c r="AT267" s="152" t="s">
        <v>142</v>
      </c>
      <c r="AU267" s="152" t="s">
        <v>85</v>
      </c>
      <c r="AV267" s="13" t="s">
        <v>85</v>
      </c>
      <c r="AW267" s="13" t="s">
        <v>31</v>
      </c>
      <c r="AX267" s="13" t="s">
        <v>76</v>
      </c>
      <c r="AY267" s="152" t="s">
        <v>133</v>
      </c>
    </row>
    <row r="268" spans="2:65" s="15" customFormat="1" x14ac:dyDescent="0.2">
      <c r="B268" s="163"/>
      <c r="D268" s="146" t="s">
        <v>142</v>
      </c>
      <c r="E268" s="164" t="s">
        <v>1</v>
      </c>
      <c r="F268" s="165" t="s">
        <v>320</v>
      </c>
      <c r="H268" s="166">
        <v>11.021000000000001</v>
      </c>
      <c r="L268" s="163"/>
      <c r="M268" s="167"/>
      <c r="T268" s="168"/>
      <c r="AT268" s="164" t="s">
        <v>142</v>
      </c>
      <c r="AU268" s="164" t="s">
        <v>85</v>
      </c>
      <c r="AV268" s="15" t="s">
        <v>152</v>
      </c>
      <c r="AW268" s="15" t="s">
        <v>31</v>
      </c>
      <c r="AX268" s="15" t="s">
        <v>76</v>
      </c>
      <c r="AY268" s="164" t="s">
        <v>133</v>
      </c>
    </row>
    <row r="269" spans="2:65" s="14" customFormat="1" x14ac:dyDescent="0.2">
      <c r="B269" s="157"/>
      <c r="D269" s="146" t="s">
        <v>142</v>
      </c>
      <c r="E269" s="158" t="s">
        <v>1</v>
      </c>
      <c r="F269" s="159" t="s">
        <v>147</v>
      </c>
      <c r="H269" s="160">
        <v>47.411000000000001</v>
      </c>
      <c r="L269" s="157"/>
      <c r="M269" s="161"/>
      <c r="T269" s="162"/>
      <c r="AT269" s="158" t="s">
        <v>142</v>
      </c>
      <c r="AU269" s="158" t="s">
        <v>85</v>
      </c>
      <c r="AV269" s="14" t="s">
        <v>140</v>
      </c>
      <c r="AW269" s="14" t="s">
        <v>31</v>
      </c>
      <c r="AX269" s="14" t="s">
        <v>83</v>
      </c>
      <c r="AY269" s="158" t="s">
        <v>133</v>
      </c>
    </row>
    <row r="270" spans="2:65" s="1" customFormat="1" ht="16.5" customHeight="1" x14ac:dyDescent="0.2">
      <c r="B270" s="132"/>
      <c r="C270" s="169" t="s">
        <v>325</v>
      </c>
      <c r="D270" s="169" t="s">
        <v>326</v>
      </c>
      <c r="E270" s="170" t="s">
        <v>327</v>
      </c>
      <c r="F270" s="171" t="s">
        <v>328</v>
      </c>
      <c r="G270" s="172" t="s">
        <v>310</v>
      </c>
      <c r="H270" s="173">
        <v>26.341999999999999</v>
      </c>
      <c r="I270" s="174">
        <v>0</v>
      </c>
      <c r="J270" s="174">
        <f>ROUND(I270*H270,2)</f>
        <v>0</v>
      </c>
      <c r="K270" s="171" t="s">
        <v>139</v>
      </c>
      <c r="L270" s="175"/>
      <c r="M270" s="176" t="s">
        <v>1</v>
      </c>
      <c r="N270" s="177" t="s">
        <v>41</v>
      </c>
      <c r="O270" s="141">
        <v>0</v>
      </c>
      <c r="P270" s="141">
        <f>O270*H270</f>
        <v>0</v>
      </c>
      <c r="Q270" s="141">
        <v>1</v>
      </c>
      <c r="R270" s="141">
        <f>Q270*H270</f>
        <v>26.341999999999999</v>
      </c>
      <c r="S270" s="141">
        <v>0</v>
      </c>
      <c r="T270" s="142">
        <f>S270*H270</f>
        <v>0</v>
      </c>
      <c r="AR270" s="143" t="s">
        <v>179</v>
      </c>
      <c r="AT270" s="143" t="s">
        <v>326</v>
      </c>
      <c r="AU270" s="143" t="s">
        <v>85</v>
      </c>
      <c r="AY270" s="17" t="s">
        <v>133</v>
      </c>
      <c r="BE270" s="144">
        <f>IF(N270="základní",J270,0)</f>
        <v>0</v>
      </c>
      <c r="BF270" s="144">
        <f>IF(N270="snížená",J270,0)</f>
        <v>0</v>
      </c>
      <c r="BG270" s="144">
        <f>IF(N270="zákl. přenesená",J270,0)</f>
        <v>0</v>
      </c>
      <c r="BH270" s="144">
        <f>IF(N270="sníž. přenesená",J270,0)</f>
        <v>0</v>
      </c>
      <c r="BI270" s="144">
        <f>IF(N270="nulová",J270,0)</f>
        <v>0</v>
      </c>
      <c r="BJ270" s="17" t="s">
        <v>83</v>
      </c>
      <c r="BK270" s="144">
        <f>ROUND(I270*H270,2)</f>
        <v>0</v>
      </c>
      <c r="BL270" s="17" t="s">
        <v>140</v>
      </c>
      <c r="BM270" s="143" t="s">
        <v>329</v>
      </c>
    </row>
    <row r="271" spans="2:65" s="13" customFormat="1" x14ac:dyDescent="0.2">
      <c r="B271" s="151"/>
      <c r="D271" s="146" t="s">
        <v>142</v>
      </c>
      <c r="E271" s="152" t="s">
        <v>1</v>
      </c>
      <c r="F271" s="153" t="s">
        <v>330</v>
      </c>
      <c r="H271" s="154">
        <v>4.3</v>
      </c>
      <c r="L271" s="151"/>
      <c r="M271" s="155"/>
      <c r="T271" s="156"/>
      <c r="AT271" s="152" t="s">
        <v>142</v>
      </c>
      <c r="AU271" s="152" t="s">
        <v>85</v>
      </c>
      <c r="AV271" s="13" t="s">
        <v>85</v>
      </c>
      <c r="AW271" s="13" t="s">
        <v>31</v>
      </c>
      <c r="AX271" s="13" t="s">
        <v>76</v>
      </c>
      <c r="AY271" s="152" t="s">
        <v>133</v>
      </c>
    </row>
    <row r="272" spans="2:65" s="13" customFormat="1" x14ac:dyDescent="0.2">
      <c r="B272" s="151"/>
      <c r="D272" s="146" t="s">
        <v>142</v>
      </c>
      <c r="E272" s="152" t="s">
        <v>1</v>
      </c>
      <c r="F272" s="153" t="s">
        <v>331</v>
      </c>
      <c r="H272" s="154">
        <v>22.042000000000002</v>
      </c>
      <c r="L272" s="151"/>
      <c r="M272" s="155"/>
      <c r="T272" s="156"/>
      <c r="AT272" s="152" t="s">
        <v>142</v>
      </c>
      <c r="AU272" s="152" t="s">
        <v>85</v>
      </c>
      <c r="AV272" s="13" t="s">
        <v>85</v>
      </c>
      <c r="AW272" s="13" t="s">
        <v>31</v>
      </c>
      <c r="AX272" s="13" t="s">
        <v>76</v>
      </c>
      <c r="AY272" s="152" t="s">
        <v>133</v>
      </c>
    </row>
    <row r="273" spans="2:65" s="14" customFormat="1" x14ac:dyDescent="0.2">
      <c r="B273" s="157"/>
      <c r="D273" s="146" t="s">
        <v>142</v>
      </c>
      <c r="E273" s="158" t="s">
        <v>1</v>
      </c>
      <c r="F273" s="159" t="s">
        <v>147</v>
      </c>
      <c r="H273" s="160">
        <v>26.341999999999999</v>
      </c>
      <c r="L273" s="157"/>
      <c r="M273" s="161"/>
      <c r="T273" s="162"/>
      <c r="AT273" s="158" t="s">
        <v>142</v>
      </c>
      <c r="AU273" s="158" t="s">
        <v>85</v>
      </c>
      <c r="AV273" s="14" t="s">
        <v>140</v>
      </c>
      <c r="AW273" s="14" t="s">
        <v>31</v>
      </c>
      <c r="AX273" s="14" t="s">
        <v>83</v>
      </c>
      <c r="AY273" s="158" t="s">
        <v>133</v>
      </c>
    </row>
    <row r="274" spans="2:65" s="1" customFormat="1" ht="66.75" customHeight="1" x14ac:dyDescent="0.2">
      <c r="B274" s="132"/>
      <c r="C274" s="133" t="s">
        <v>332</v>
      </c>
      <c r="D274" s="133" t="s">
        <v>135</v>
      </c>
      <c r="E274" s="134" t="s">
        <v>333</v>
      </c>
      <c r="F274" s="135" t="s">
        <v>334</v>
      </c>
      <c r="G274" s="136" t="s">
        <v>175</v>
      </c>
      <c r="H274" s="137">
        <v>15.23</v>
      </c>
      <c r="I274" s="138">
        <v>0</v>
      </c>
      <c r="J274" s="138">
        <f>ROUND(I274*H274,2)</f>
        <v>0</v>
      </c>
      <c r="K274" s="135" t="s">
        <v>139</v>
      </c>
      <c r="L274" s="29"/>
      <c r="M274" s="139" t="s">
        <v>1</v>
      </c>
      <c r="N274" s="140" t="s">
        <v>41</v>
      </c>
      <c r="O274" s="141">
        <v>0.435</v>
      </c>
      <c r="P274" s="141">
        <f>O274*H274</f>
        <v>6.6250499999999999</v>
      </c>
      <c r="Q274" s="141">
        <v>0</v>
      </c>
      <c r="R274" s="141">
        <f>Q274*H274</f>
        <v>0</v>
      </c>
      <c r="S274" s="141">
        <v>0</v>
      </c>
      <c r="T274" s="142">
        <f>S274*H274</f>
        <v>0</v>
      </c>
      <c r="AR274" s="143" t="s">
        <v>140</v>
      </c>
      <c r="AT274" s="143" t="s">
        <v>135</v>
      </c>
      <c r="AU274" s="143" t="s">
        <v>85</v>
      </c>
      <c r="AY274" s="17" t="s">
        <v>133</v>
      </c>
      <c r="BE274" s="144">
        <f>IF(N274="základní",J274,0)</f>
        <v>0</v>
      </c>
      <c r="BF274" s="144">
        <f>IF(N274="snížená",J274,0)</f>
        <v>0</v>
      </c>
      <c r="BG274" s="144">
        <f>IF(N274="zákl. přenesená",J274,0)</f>
        <v>0</v>
      </c>
      <c r="BH274" s="144">
        <f>IF(N274="sníž. přenesená",J274,0)</f>
        <v>0</v>
      </c>
      <c r="BI274" s="144">
        <f>IF(N274="nulová",J274,0)</f>
        <v>0</v>
      </c>
      <c r="BJ274" s="17" t="s">
        <v>83</v>
      </c>
      <c r="BK274" s="144">
        <f>ROUND(I274*H274,2)</f>
        <v>0</v>
      </c>
      <c r="BL274" s="17" t="s">
        <v>140</v>
      </c>
      <c r="BM274" s="143" t="s">
        <v>335</v>
      </c>
    </row>
    <row r="275" spans="2:65" s="12" customFormat="1" x14ac:dyDescent="0.2">
      <c r="B275" s="145"/>
      <c r="D275" s="146" t="s">
        <v>142</v>
      </c>
      <c r="E275" s="147" t="s">
        <v>1</v>
      </c>
      <c r="F275" s="148" t="s">
        <v>145</v>
      </c>
      <c r="H275" s="147" t="s">
        <v>1</v>
      </c>
      <c r="L275" s="145"/>
      <c r="M275" s="149"/>
      <c r="T275" s="150"/>
      <c r="AT275" s="147" t="s">
        <v>142</v>
      </c>
      <c r="AU275" s="147" t="s">
        <v>85</v>
      </c>
      <c r="AV275" s="12" t="s">
        <v>83</v>
      </c>
      <c r="AW275" s="12" t="s">
        <v>31</v>
      </c>
      <c r="AX275" s="12" t="s">
        <v>76</v>
      </c>
      <c r="AY275" s="147" t="s">
        <v>133</v>
      </c>
    </row>
    <row r="276" spans="2:65" s="12" customFormat="1" x14ac:dyDescent="0.2">
      <c r="B276" s="145"/>
      <c r="D276" s="146" t="s">
        <v>142</v>
      </c>
      <c r="E276" s="147" t="s">
        <v>1</v>
      </c>
      <c r="F276" s="148" t="s">
        <v>246</v>
      </c>
      <c r="H276" s="147" t="s">
        <v>1</v>
      </c>
      <c r="L276" s="145"/>
      <c r="M276" s="149"/>
      <c r="T276" s="150"/>
      <c r="AT276" s="147" t="s">
        <v>142</v>
      </c>
      <c r="AU276" s="147" t="s">
        <v>85</v>
      </c>
      <c r="AV276" s="12" t="s">
        <v>83</v>
      </c>
      <c r="AW276" s="12" t="s">
        <v>31</v>
      </c>
      <c r="AX276" s="12" t="s">
        <v>76</v>
      </c>
      <c r="AY276" s="147" t="s">
        <v>133</v>
      </c>
    </row>
    <row r="277" spans="2:65" s="13" customFormat="1" x14ac:dyDescent="0.2">
      <c r="B277" s="151"/>
      <c r="D277" s="146" t="s">
        <v>142</v>
      </c>
      <c r="E277" s="152" t="s">
        <v>1</v>
      </c>
      <c r="F277" s="153" t="s">
        <v>336</v>
      </c>
      <c r="H277" s="154">
        <v>15.23</v>
      </c>
      <c r="L277" s="151"/>
      <c r="M277" s="155"/>
      <c r="T277" s="156"/>
      <c r="AT277" s="152" t="s">
        <v>142</v>
      </c>
      <c r="AU277" s="152" t="s">
        <v>85</v>
      </c>
      <c r="AV277" s="13" t="s">
        <v>85</v>
      </c>
      <c r="AW277" s="13" t="s">
        <v>31</v>
      </c>
      <c r="AX277" s="13" t="s">
        <v>83</v>
      </c>
      <c r="AY277" s="152" t="s">
        <v>133</v>
      </c>
    </row>
    <row r="278" spans="2:65" s="1" customFormat="1" ht="16.5" customHeight="1" x14ac:dyDescent="0.2">
      <c r="B278" s="132"/>
      <c r="C278" s="169" t="s">
        <v>337</v>
      </c>
      <c r="D278" s="169" t="s">
        <v>326</v>
      </c>
      <c r="E278" s="170" t="s">
        <v>338</v>
      </c>
      <c r="F278" s="171" t="s">
        <v>339</v>
      </c>
      <c r="G278" s="172" t="s">
        <v>310</v>
      </c>
      <c r="H278" s="173">
        <v>28.175999999999998</v>
      </c>
      <c r="I278" s="174">
        <v>0</v>
      </c>
      <c r="J278" s="174">
        <f>ROUND(I278*H278,2)</f>
        <v>0</v>
      </c>
      <c r="K278" s="171" t="s">
        <v>139</v>
      </c>
      <c r="L278" s="175"/>
      <c r="M278" s="176" t="s">
        <v>1</v>
      </c>
      <c r="N278" s="177" t="s">
        <v>41</v>
      </c>
      <c r="O278" s="141">
        <v>0</v>
      </c>
      <c r="P278" s="141">
        <f>O278*H278</f>
        <v>0</v>
      </c>
      <c r="Q278" s="141">
        <v>1</v>
      </c>
      <c r="R278" s="141">
        <f>Q278*H278</f>
        <v>28.175999999999998</v>
      </c>
      <c r="S278" s="141">
        <v>0</v>
      </c>
      <c r="T278" s="142">
        <f>S278*H278</f>
        <v>0</v>
      </c>
      <c r="AR278" s="143" t="s">
        <v>179</v>
      </c>
      <c r="AT278" s="143" t="s">
        <v>326</v>
      </c>
      <c r="AU278" s="143" t="s">
        <v>85</v>
      </c>
      <c r="AY278" s="17" t="s">
        <v>133</v>
      </c>
      <c r="BE278" s="144">
        <f>IF(N278="základní",J278,0)</f>
        <v>0</v>
      </c>
      <c r="BF278" s="144">
        <f>IF(N278="snížená",J278,0)</f>
        <v>0</v>
      </c>
      <c r="BG278" s="144">
        <f>IF(N278="zákl. přenesená",J278,0)</f>
        <v>0</v>
      </c>
      <c r="BH278" s="144">
        <f>IF(N278="sníž. přenesená",J278,0)</f>
        <v>0</v>
      </c>
      <c r="BI278" s="144">
        <f>IF(N278="nulová",J278,0)</f>
        <v>0</v>
      </c>
      <c r="BJ278" s="17" t="s">
        <v>83</v>
      </c>
      <c r="BK278" s="144">
        <f>ROUND(I278*H278,2)</f>
        <v>0</v>
      </c>
      <c r="BL278" s="17" t="s">
        <v>140</v>
      </c>
      <c r="BM278" s="143" t="s">
        <v>340</v>
      </c>
    </row>
    <row r="279" spans="2:65" s="1" customFormat="1" ht="19.5" x14ac:dyDescent="0.2">
      <c r="B279" s="29"/>
      <c r="D279" s="146" t="s">
        <v>341</v>
      </c>
      <c r="F279" s="178" t="s">
        <v>342</v>
      </c>
      <c r="L279" s="29"/>
      <c r="M279" s="179"/>
      <c r="T279" s="53"/>
      <c r="AT279" s="17" t="s">
        <v>341</v>
      </c>
      <c r="AU279" s="17" t="s">
        <v>85</v>
      </c>
    </row>
    <row r="280" spans="2:65" s="13" customFormat="1" x14ac:dyDescent="0.2">
      <c r="B280" s="151"/>
      <c r="D280" s="146" t="s">
        <v>142</v>
      </c>
      <c r="F280" s="153" t="s">
        <v>343</v>
      </c>
      <c r="H280" s="154">
        <v>28.175999999999998</v>
      </c>
      <c r="L280" s="151"/>
      <c r="M280" s="155"/>
      <c r="T280" s="156"/>
      <c r="AT280" s="152" t="s">
        <v>142</v>
      </c>
      <c r="AU280" s="152" t="s">
        <v>85</v>
      </c>
      <c r="AV280" s="13" t="s">
        <v>85</v>
      </c>
      <c r="AW280" s="13" t="s">
        <v>3</v>
      </c>
      <c r="AX280" s="13" t="s">
        <v>83</v>
      </c>
      <c r="AY280" s="152" t="s">
        <v>133</v>
      </c>
    </row>
    <row r="281" spans="2:65" s="1" customFormat="1" ht="55.5" customHeight="1" x14ac:dyDescent="0.2">
      <c r="B281" s="132"/>
      <c r="C281" s="133" t="s">
        <v>344</v>
      </c>
      <c r="D281" s="133" t="s">
        <v>135</v>
      </c>
      <c r="E281" s="134" t="s">
        <v>345</v>
      </c>
      <c r="F281" s="135" t="s">
        <v>346</v>
      </c>
      <c r="G281" s="136" t="s">
        <v>138</v>
      </c>
      <c r="H281" s="137">
        <v>3.5310000000000001</v>
      </c>
      <c r="I281" s="138">
        <v>0</v>
      </c>
      <c r="J281" s="138">
        <f>ROUND(I281*H281,2)</f>
        <v>0</v>
      </c>
      <c r="K281" s="135" t="s">
        <v>139</v>
      </c>
      <c r="L281" s="29"/>
      <c r="M281" s="139" t="s">
        <v>1</v>
      </c>
      <c r="N281" s="140" t="s">
        <v>41</v>
      </c>
      <c r="O281" s="141">
        <v>0.153</v>
      </c>
      <c r="P281" s="141">
        <f>O281*H281</f>
        <v>0.54024300000000003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140</v>
      </c>
      <c r="AT281" s="143" t="s">
        <v>135</v>
      </c>
      <c r="AU281" s="143" t="s">
        <v>85</v>
      </c>
      <c r="AY281" s="17" t="s">
        <v>133</v>
      </c>
      <c r="BE281" s="144">
        <f>IF(N281="základní",J281,0)</f>
        <v>0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7" t="s">
        <v>83</v>
      </c>
      <c r="BK281" s="144">
        <f>ROUND(I281*H281,2)</f>
        <v>0</v>
      </c>
      <c r="BL281" s="17" t="s">
        <v>140</v>
      </c>
      <c r="BM281" s="143" t="s">
        <v>347</v>
      </c>
    </row>
    <row r="282" spans="2:65" s="13" customFormat="1" x14ac:dyDescent="0.2">
      <c r="B282" s="151"/>
      <c r="D282" s="146" t="s">
        <v>142</v>
      </c>
      <c r="E282" s="152" t="s">
        <v>1</v>
      </c>
      <c r="F282" s="153" t="s">
        <v>212</v>
      </c>
      <c r="H282" s="154">
        <v>3.5310000000000001</v>
      </c>
      <c r="L282" s="151"/>
      <c r="M282" s="155"/>
      <c r="T282" s="156"/>
      <c r="AT282" s="152" t="s">
        <v>142</v>
      </c>
      <c r="AU282" s="152" t="s">
        <v>85</v>
      </c>
      <c r="AV282" s="13" t="s">
        <v>85</v>
      </c>
      <c r="AW282" s="13" t="s">
        <v>31</v>
      </c>
      <c r="AX282" s="13" t="s">
        <v>76</v>
      </c>
      <c r="AY282" s="152" t="s">
        <v>133</v>
      </c>
    </row>
    <row r="283" spans="2:65" s="14" customFormat="1" x14ac:dyDescent="0.2">
      <c r="B283" s="157"/>
      <c r="D283" s="146" t="s">
        <v>142</v>
      </c>
      <c r="E283" s="158" t="s">
        <v>1</v>
      </c>
      <c r="F283" s="159" t="s">
        <v>147</v>
      </c>
      <c r="H283" s="160">
        <v>3.5310000000000001</v>
      </c>
      <c r="L283" s="157"/>
      <c r="M283" s="161"/>
      <c r="T283" s="162"/>
      <c r="AT283" s="158" t="s">
        <v>142</v>
      </c>
      <c r="AU283" s="158" t="s">
        <v>85</v>
      </c>
      <c r="AV283" s="14" t="s">
        <v>140</v>
      </c>
      <c r="AW283" s="14" t="s">
        <v>31</v>
      </c>
      <c r="AX283" s="14" t="s">
        <v>83</v>
      </c>
      <c r="AY283" s="158" t="s">
        <v>133</v>
      </c>
    </row>
    <row r="284" spans="2:65" s="1" customFormat="1" ht="37.9" customHeight="1" x14ac:dyDescent="0.2">
      <c r="B284" s="132"/>
      <c r="C284" s="133" t="s">
        <v>348</v>
      </c>
      <c r="D284" s="133" t="s">
        <v>135</v>
      </c>
      <c r="E284" s="134" t="s">
        <v>349</v>
      </c>
      <c r="F284" s="135" t="s">
        <v>350</v>
      </c>
      <c r="G284" s="136" t="s">
        <v>138</v>
      </c>
      <c r="H284" s="137">
        <v>3.5310000000000001</v>
      </c>
      <c r="I284" s="138">
        <v>0</v>
      </c>
      <c r="J284" s="138">
        <f>ROUND(I284*H284,2)</f>
        <v>0</v>
      </c>
      <c r="K284" s="135" t="s">
        <v>139</v>
      </c>
      <c r="L284" s="29"/>
      <c r="M284" s="139" t="s">
        <v>1</v>
      </c>
      <c r="N284" s="140" t="s">
        <v>41</v>
      </c>
      <c r="O284" s="141">
        <v>0.114</v>
      </c>
      <c r="P284" s="141">
        <f>O284*H284</f>
        <v>0.402534</v>
      </c>
      <c r="Q284" s="141">
        <v>0</v>
      </c>
      <c r="R284" s="141">
        <f>Q284*H284</f>
        <v>0</v>
      </c>
      <c r="S284" s="141">
        <v>0</v>
      </c>
      <c r="T284" s="142">
        <f>S284*H284</f>
        <v>0</v>
      </c>
      <c r="AR284" s="143" t="s">
        <v>140</v>
      </c>
      <c r="AT284" s="143" t="s">
        <v>135</v>
      </c>
      <c r="AU284" s="143" t="s">
        <v>85</v>
      </c>
      <c r="AY284" s="17" t="s">
        <v>133</v>
      </c>
      <c r="BE284" s="144">
        <f>IF(N284="základní",J284,0)</f>
        <v>0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7" t="s">
        <v>83</v>
      </c>
      <c r="BK284" s="144">
        <f>ROUND(I284*H284,2)</f>
        <v>0</v>
      </c>
      <c r="BL284" s="17" t="s">
        <v>140</v>
      </c>
      <c r="BM284" s="143" t="s">
        <v>351</v>
      </c>
    </row>
    <row r="285" spans="2:65" s="12" customFormat="1" x14ac:dyDescent="0.2">
      <c r="B285" s="145"/>
      <c r="D285" s="146" t="s">
        <v>142</v>
      </c>
      <c r="E285" s="147" t="s">
        <v>1</v>
      </c>
      <c r="F285" s="148" t="s">
        <v>352</v>
      </c>
      <c r="H285" s="147" t="s">
        <v>1</v>
      </c>
      <c r="L285" s="145"/>
      <c r="M285" s="149"/>
      <c r="T285" s="150"/>
      <c r="AT285" s="147" t="s">
        <v>142</v>
      </c>
      <c r="AU285" s="147" t="s">
        <v>85</v>
      </c>
      <c r="AV285" s="12" t="s">
        <v>83</v>
      </c>
      <c r="AW285" s="12" t="s">
        <v>31</v>
      </c>
      <c r="AX285" s="12" t="s">
        <v>76</v>
      </c>
      <c r="AY285" s="147" t="s">
        <v>133</v>
      </c>
    </row>
    <row r="286" spans="2:65" s="13" customFormat="1" x14ac:dyDescent="0.2">
      <c r="B286" s="151"/>
      <c r="D286" s="146" t="s">
        <v>142</v>
      </c>
      <c r="E286" s="152" t="s">
        <v>1</v>
      </c>
      <c r="F286" s="153" t="s">
        <v>212</v>
      </c>
      <c r="H286" s="154">
        <v>3.5310000000000001</v>
      </c>
      <c r="L286" s="151"/>
      <c r="M286" s="155"/>
      <c r="T286" s="156"/>
      <c r="AT286" s="152" t="s">
        <v>142</v>
      </c>
      <c r="AU286" s="152" t="s">
        <v>85</v>
      </c>
      <c r="AV286" s="13" t="s">
        <v>85</v>
      </c>
      <c r="AW286" s="13" t="s">
        <v>31</v>
      </c>
      <c r="AX286" s="13" t="s">
        <v>76</v>
      </c>
      <c r="AY286" s="152" t="s">
        <v>133</v>
      </c>
    </row>
    <row r="287" spans="2:65" s="14" customFormat="1" x14ac:dyDescent="0.2">
      <c r="B287" s="157"/>
      <c r="D287" s="146" t="s">
        <v>142</v>
      </c>
      <c r="E287" s="158" t="s">
        <v>1</v>
      </c>
      <c r="F287" s="159" t="s">
        <v>147</v>
      </c>
      <c r="H287" s="160">
        <v>3.5310000000000001</v>
      </c>
      <c r="L287" s="157"/>
      <c r="M287" s="161"/>
      <c r="T287" s="162"/>
      <c r="AT287" s="158" t="s">
        <v>142</v>
      </c>
      <c r="AU287" s="158" t="s">
        <v>85</v>
      </c>
      <c r="AV287" s="14" t="s">
        <v>140</v>
      </c>
      <c r="AW287" s="14" t="s">
        <v>31</v>
      </c>
      <c r="AX287" s="14" t="s">
        <v>83</v>
      </c>
      <c r="AY287" s="158" t="s">
        <v>133</v>
      </c>
    </row>
    <row r="288" spans="2:65" s="1" customFormat="1" ht="37.9" customHeight="1" x14ac:dyDescent="0.2">
      <c r="B288" s="132"/>
      <c r="C288" s="133" t="s">
        <v>353</v>
      </c>
      <c r="D288" s="133" t="s">
        <v>135</v>
      </c>
      <c r="E288" s="134" t="s">
        <v>354</v>
      </c>
      <c r="F288" s="135" t="s">
        <v>355</v>
      </c>
      <c r="G288" s="136" t="s">
        <v>138</v>
      </c>
      <c r="H288" s="137">
        <v>3.5310000000000001</v>
      </c>
      <c r="I288" s="138">
        <v>0</v>
      </c>
      <c r="J288" s="138">
        <f>ROUND(I288*H288,2)</f>
        <v>0</v>
      </c>
      <c r="K288" s="135" t="s">
        <v>139</v>
      </c>
      <c r="L288" s="29"/>
      <c r="M288" s="139" t="s">
        <v>1</v>
      </c>
      <c r="N288" s="140" t="s">
        <v>41</v>
      </c>
      <c r="O288" s="141">
        <v>7.0000000000000001E-3</v>
      </c>
      <c r="P288" s="141">
        <f>O288*H288</f>
        <v>2.4717000000000003E-2</v>
      </c>
      <c r="Q288" s="141">
        <v>0</v>
      </c>
      <c r="R288" s="141">
        <f>Q288*H288</f>
        <v>0</v>
      </c>
      <c r="S288" s="141">
        <v>0</v>
      </c>
      <c r="T288" s="142">
        <f>S288*H288</f>
        <v>0</v>
      </c>
      <c r="AR288" s="143" t="s">
        <v>140</v>
      </c>
      <c r="AT288" s="143" t="s">
        <v>135</v>
      </c>
      <c r="AU288" s="143" t="s">
        <v>85</v>
      </c>
      <c r="AY288" s="17" t="s">
        <v>133</v>
      </c>
      <c r="BE288" s="144">
        <f>IF(N288="základní",J288,0)</f>
        <v>0</v>
      </c>
      <c r="BF288" s="144">
        <f>IF(N288="snížená",J288,0)</f>
        <v>0</v>
      </c>
      <c r="BG288" s="144">
        <f>IF(N288="zákl. přenesená",J288,0)</f>
        <v>0</v>
      </c>
      <c r="BH288" s="144">
        <f>IF(N288="sníž. přenesená",J288,0)</f>
        <v>0</v>
      </c>
      <c r="BI288" s="144">
        <f>IF(N288="nulová",J288,0)</f>
        <v>0</v>
      </c>
      <c r="BJ288" s="17" t="s">
        <v>83</v>
      </c>
      <c r="BK288" s="144">
        <f>ROUND(I288*H288,2)</f>
        <v>0</v>
      </c>
      <c r="BL288" s="17" t="s">
        <v>140</v>
      </c>
      <c r="BM288" s="143" t="s">
        <v>356</v>
      </c>
    </row>
    <row r="289" spans="2:65" s="13" customFormat="1" x14ac:dyDescent="0.2">
      <c r="B289" s="151"/>
      <c r="D289" s="146" t="s">
        <v>142</v>
      </c>
      <c r="E289" s="152" t="s">
        <v>1</v>
      </c>
      <c r="F289" s="153" t="s">
        <v>357</v>
      </c>
      <c r="H289" s="154">
        <v>3.5310000000000001</v>
      </c>
      <c r="L289" s="151"/>
      <c r="M289" s="155"/>
      <c r="T289" s="156"/>
      <c r="AT289" s="152" t="s">
        <v>142</v>
      </c>
      <c r="AU289" s="152" t="s">
        <v>85</v>
      </c>
      <c r="AV289" s="13" t="s">
        <v>85</v>
      </c>
      <c r="AW289" s="13" t="s">
        <v>31</v>
      </c>
      <c r="AX289" s="13" t="s">
        <v>83</v>
      </c>
      <c r="AY289" s="152" t="s">
        <v>133</v>
      </c>
    </row>
    <row r="290" spans="2:65" s="1" customFormat="1" ht="16.5" customHeight="1" x14ac:dyDescent="0.2">
      <c r="B290" s="132"/>
      <c r="C290" s="169" t="s">
        <v>358</v>
      </c>
      <c r="D290" s="169" t="s">
        <v>326</v>
      </c>
      <c r="E290" s="170" t="s">
        <v>359</v>
      </c>
      <c r="F290" s="171" t="s">
        <v>360</v>
      </c>
      <c r="G290" s="172" t="s">
        <v>361</v>
      </c>
      <c r="H290" s="173">
        <v>7.0999999999999994E-2</v>
      </c>
      <c r="I290" s="174">
        <v>0</v>
      </c>
      <c r="J290" s="174">
        <f>ROUND(I290*H290,2)</f>
        <v>0</v>
      </c>
      <c r="K290" s="171" t="s">
        <v>139</v>
      </c>
      <c r="L290" s="175"/>
      <c r="M290" s="176" t="s">
        <v>1</v>
      </c>
      <c r="N290" s="177" t="s">
        <v>41</v>
      </c>
      <c r="O290" s="141">
        <v>0</v>
      </c>
      <c r="P290" s="141">
        <f>O290*H290</f>
        <v>0</v>
      </c>
      <c r="Q290" s="141">
        <v>1E-3</v>
      </c>
      <c r="R290" s="141">
        <f>Q290*H290</f>
        <v>7.0999999999999991E-5</v>
      </c>
      <c r="S290" s="141">
        <v>0</v>
      </c>
      <c r="T290" s="142">
        <f>S290*H290</f>
        <v>0</v>
      </c>
      <c r="AR290" s="143" t="s">
        <v>179</v>
      </c>
      <c r="AT290" s="143" t="s">
        <v>326</v>
      </c>
      <c r="AU290" s="143" t="s">
        <v>85</v>
      </c>
      <c r="AY290" s="17" t="s">
        <v>133</v>
      </c>
      <c r="BE290" s="144">
        <f>IF(N290="základní",J290,0)</f>
        <v>0</v>
      </c>
      <c r="BF290" s="144">
        <f>IF(N290="snížená",J290,0)</f>
        <v>0</v>
      </c>
      <c r="BG290" s="144">
        <f>IF(N290="zákl. přenesená",J290,0)</f>
        <v>0</v>
      </c>
      <c r="BH290" s="144">
        <f>IF(N290="sníž. přenesená",J290,0)</f>
        <v>0</v>
      </c>
      <c r="BI290" s="144">
        <f>IF(N290="nulová",J290,0)</f>
        <v>0</v>
      </c>
      <c r="BJ290" s="17" t="s">
        <v>83</v>
      </c>
      <c r="BK290" s="144">
        <f>ROUND(I290*H290,2)</f>
        <v>0</v>
      </c>
      <c r="BL290" s="17" t="s">
        <v>140</v>
      </c>
      <c r="BM290" s="143" t="s">
        <v>362</v>
      </c>
    </row>
    <row r="291" spans="2:65" s="13" customFormat="1" x14ac:dyDescent="0.2">
      <c r="B291" s="151"/>
      <c r="D291" s="146" t="s">
        <v>142</v>
      </c>
      <c r="E291" s="152" t="s">
        <v>1</v>
      </c>
      <c r="F291" s="153" t="s">
        <v>363</v>
      </c>
      <c r="H291" s="154">
        <v>7.0999999999999994E-2</v>
      </c>
      <c r="L291" s="151"/>
      <c r="M291" s="155"/>
      <c r="T291" s="156"/>
      <c r="AT291" s="152" t="s">
        <v>142</v>
      </c>
      <c r="AU291" s="152" t="s">
        <v>85</v>
      </c>
      <c r="AV291" s="13" t="s">
        <v>85</v>
      </c>
      <c r="AW291" s="13" t="s">
        <v>31</v>
      </c>
      <c r="AX291" s="13" t="s">
        <v>83</v>
      </c>
      <c r="AY291" s="152" t="s">
        <v>133</v>
      </c>
    </row>
    <row r="292" spans="2:65" s="1" customFormat="1" ht="37.9" customHeight="1" x14ac:dyDescent="0.2">
      <c r="B292" s="132"/>
      <c r="C292" s="133" t="s">
        <v>364</v>
      </c>
      <c r="D292" s="133" t="s">
        <v>135</v>
      </c>
      <c r="E292" s="134" t="s">
        <v>365</v>
      </c>
      <c r="F292" s="135" t="s">
        <v>366</v>
      </c>
      <c r="G292" s="136" t="s">
        <v>138</v>
      </c>
      <c r="H292" s="137">
        <v>63</v>
      </c>
      <c r="I292" s="138">
        <v>0</v>
      </c>
      <c r="J292" s="138">
        <f>ROUND(I292*H292,2)</f>
        <v>0</v>
      </c>
      <c r="K292" s="135" t="s">
        <v>139</v>
      </c>
      <c r="L292" s="29"/>
      <c r="M292" s="139" t="s">
        <v>1</v>
      </c>
      <c r="N292" s="140" t="s">
        <v>41</v>
      </c>
      <c r="O292" s="141">
        <v>1.2E-2</v>
      </c>
      <c r="P292" s="141">
        <f>O292*H292</f>
        <v>0.75600000000000001</v>
      </c>
      <c r="Q292" s="141">
        <v>0</v>
      </c>
      <c r="R292" s="141">
        <f>Q292*H292</f>
        <v>0</v>
      </c>
      <c r="S292" s="141">
        <v>0</v>
      </c>
      <c r="T292" s="142">
        <f>S292*H292</f>
        <v>0</v>
      </c>
      <c r="AR292" s="143" t="s">
        <v>140</v>
      </c>
      <c r="AT292" s="143" t="s">
        <v>135</v>
      </c>
      <c r="AU292" s="143" t="s">
        <v>85</v>
      </c>
      <c r="AY292" s="17" t="s">
        <v>133</v>
      </c>
      <c r="BE292" s="144">
        <f>IF(N292="základní",J292,0)</f>
        <v>0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7" t="s">
        <v>83</v>
      </c>
      <c r="BK292" s="144">
        <f>ROUND(I292*H292,2)</f>
        <v>0</v>
      </c>
      <c r="BL292" s="17" t="s">
        <v>140</v>
      </c>
      <c r="BM292" s="143" t="s">
        <v>367</v>
      </c>
    </row>
    <row r="293" spans="2:65" s="1" customFormat="1" ht="16.5" customHeight="1" x14ac:dyDescent="0.2">
      <c r="B293" s="132"/>
      <c r="C293" s="169" t="s">
        <v>368</v>
      </c>
      <c r="D293" s="169" t="s">
        <v>326</v>
      </c>
      <c r="E293" s="170" t="s">
        <v>369</v>
      </c>
      <c r="F293" s="171" t="s">
        <v>370</v>
      </c>
      <c r="G293" s="172" t="s">
        <v>361</v>
      </c>
      <c r="H293" s="173">
        <v>2.5000000000000001E-2</v>
      </c>
      <c r="I293" s="174">
        <v>0</v>
      </c>
      <c r="J293" s="174">
        <f>ROUND(I293*H293,2)</f>
        <v>0</v>
      </c>
      <c r="K293" s="171" t="s">
        <v>139</v>
      </c>
      <c r="L293" s="175"/>
      <c r="M293" s="176" t="s">
        <v>1</v>
      </c>
      <c r="N293" s="177" t="s">
        <v>41</v>
      </c>
      <c r="O293" s="141">
        <v>0</v>
      </c>
      <c r="P293" s="141">
        <f>O293*H293</f>
        <v>0</v>
      </c>
      <c r="Q293" s="141">
        <v>1E-3</v>
      </c>
      <c r="R293" s="141">
        <f>Q293*H293</f>
        <v>2.5000000000000001E-5</v>
      </c>
      <c r="S293" s="141">
        <v>0</v>
      </c>
      <c r="T293" s="142">
        <f>S293*H293</f>
        <v>0</v>
      </c>
      <c r="AR293" s="143" t="s">
        <v>179</v>
      </c>
      <c r="AT293" s="143" t="s">
        <v>326</v>
      </c>
      <c r="AU293" s="143" t="s">
        <v>85</v>
      </c>
      <c r="AY293" s="17" t="s">
        <v>133</v>
      </c>
      <c r="BE293" s="144">
        <f>IF(N293="základní",J293,0)</f>
        <v>0</v>
      </c>
      <c r="BF293" s="144">
        <f>IF(N293="snížená",J293,0)</f>
        <v>0</v>
      </c>
      <c r="BG293" s="144">
        <f>IF(N293="zákl. přenesená",J293,0)</f>
        <v>0</v>
      </c>
      <c r="BH293" s="144">
        <f>IF(N293="sníž. přenesená",J293,0)</f>
        <v>0</v>
      </c>
      <c r="BI293" s="144">
        <f>IF(N293="nulová",J293,0)</f>
        <v>0</v>
      </c>
      <c r="BJ293" s="17" t="s">
        <v>83</v>
      </c>
      <c r="BK293" s="144">
        <f>ROUND(I293*H293,2)</f>
        <v>0</v>
      </c>
      <c r="BL293" s="17" t="s">
        <v>140</v>
      </c>
      <c r="BM293" s="143" t="s">
        <v>371</v>
      </c>
    </row>
    <row r="294" spans="2:65" s="13" customFormat="1" x14ac:dyDescent="0.2">
      <c r="B294" s="151"/>
      <c r="D294" s="146" t="s">
        <v>142</v>
      </c>
      <c r="E294" s="152" t="s">
        <v>1</v>
      </c>
      <c r="F294" s="153" t="s">
        <v>372</v>
      </c>
      <c r="H294" s="154">
        <v>1.26</v>
      </c>
      <c r="L294" s="151"/>
      <c r="M294" s="155"/>
      <c r="T294" s="156"/>
      <c r="AT294" s="152" t="s">
        <v>142</v>
      </c>
      <c r="AU294" s="152" t="s">
        <v>85</v>
      </c>
      <c r="AV294" s="13" t="s">
        <v>85</v>
      </c>
      <c r="AW294" s="13" t="s">
        <v>31</v>
      </c>
      <c r="AX294" s="13" t="s">
        <v>83</v>
      </c>
      <c r="AY294" s="152" t="s">
        <v>133</v>
      </c>
    </row>
    <row r="295" spans="2:65" s="13" customFormat="1" x14ac:dyDescent="0.2">
      <c r="B295" s="151"/>
      <c r="D295" s="146" t="s">
        <v>142</v>
      </c>
      <c r="F295" s="153" t="s">
        <v>373</v>
      </c>
      <c r="H295" s="154">
        <v>2.5000000000000001E-2</v>
      </c>
      <c r="L295" s="151"/>
      <c r="M295" s="155"/>
      <c r="T295" s="156"/>
      <c r="AT295" s="152" t="s">
        <v>142</v>
      </c>
      <c r="AU295" s="152" t="s">
        <v>85</v>
      </c>
      <c r="AV295" s="13" t="s">
        <v>85</v>
      </c>
      <c r="AW295" s="13" t="s">
        <v>3</v>
      </c>
      <c r="AX295" s="13" t="s">
        <v>83</v>
      </c>
      <c r="AY295" s="152" t="s">
        <v>133</v>
      </c>
    </row>
    <row r="296" spans="2:65" s="1" customFormat="1" ht="49.15" customHeight="1" x14ac:dyDescent="0.2">
      <c r="B296" s="132"/>
      <c r="C296" s="133" t="s">
        <v>374</v>
      </c>
      <c r="D296" s="133" t="s">
        <v>135</v>
      </c>
      <c r="E296" s="134" t="s">
        <v>375</v>
      </c>
      <c r="F296" s="135" t="s">
        <v>376</v>
      </c>
      <c r="G296" s="136" t="s">
        <v>138</v>
      </c>
      <c r="H296" s="137">
        <v>63</v>
      </c>
      <c r="I296" s="138">
        <v>0</v>
      </c>
      <c r="J296" s="138">
        <f>ROUND(I296*H296,2)</f>
        <v>0</v>
      </c>
      <c r="K296" s="135" t="s">
        <v>139</v>
      </c>
      <c r="L296" s="29"/>
      <c r="M296" s="139" t="s">
        <v>1</v>
      </c>
      <c r="N296" s="140" t="s">
        <v>41</v>
      </c>
      <c r="O296" s="141">
        <v>0.08</v>
      </c>
      <c r="P296" s="141">
        <f>O296*H296</f>
        <v>5.04</v>
      </c>
      <c r="Q296" s="141">
        <v>0</v>
      </c>
      <c r="R296" s="141">
        <f>Q296*H296</f>
        <v>0</v>
      </c>
      <c r="S296" s="141">
        <v>0</v>
      </c>
      <c r="T296" s="142">
        <f>S296*H296</f>
        <v>0</v>
      </c>
      <c r="AR296" s="143" t="s">
        <v>140</v>
      </c>
      <c r="AT296" s="143" t="s">
        <v>135</v>
      </c>
      <c r="AU296" s="143" t="s">
        <v>85</v>
      </c>
      <c r="AY296" s="17" t="s">
        <v>133</v>
      </c>
      <c r="BE296" s="144">
        <f>IF(N296="základní",J296,0)</f>
        <v>0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7" t="s">
        <v>83</v>
      </c>
      <c r="BK296" s="144">
        <f>ROUND(I296*H296,2)</f>
        <v>0</v>
      </c>
      <c r="BL296" s="17" t="s">
        <v>140</v>
      </c>
      <c r="BM296" s="143" t="s">
        <v>377</v>
      </c>
    </row>
    <row r="297" spans="2:65" s="13" customFormat="1" x14ac:dyDescent="0.2">
      <c r="B297" s="151"/>
      <c r="D297" s="146" t="s">
        <v>142</v>
      </c>
      <c r="E297" s="152" t="s">
        <v>1</v>
      </c>
      <c r="F297" s="153" t="s">
        <v>211</v>
      </c>
      <c r="H297" s="154">
        <v>63</v>
      </c>
      <c r="L297" s="151"/>
      <c r="M297" s="155"/>
      <c r="T297" s="156"/>
      <c r="AT297" s="152" t="s">
        <v>142</v>
      </c>
      <c r="AU297" s="152" t="s">
        <v>85</v>
      </c>
      <c r="AV297" s="13" t="s">
        <v>85</v>
      </c>
      <c r="AW297" s="13" t="s">
        <v>31</v>
      </c>
      <c r="AX297" s="13" t="s">
        <v>83</v>
      </c>
      <c r="AY297" s="152" t="s">
        <v>133</v>
      </c>
    </row>
    <row r="298" spans="2:65" s="1" customFormat="1" ht="37.9" customHeight="1" x14ac:dyDescent="0.2">
      <c r="B298" s="132"/>
      <c r="C298" s="133" t="s">
        <v>378</v>
      </c>
      <c r="D298" s="133" t="s">
        <v>135</v>
      </c>
      <c r="E298" s="134" t="s">
        <v>379</v>
      </c>
      <c r="F298" s="135" t="s">
        <v>380</v>
      </c>
      <c r="G298" s="136" t="s">
        <v>138</v>
      </c>
      <c r="H298" s="137">
        <v>63</v>
      </c>
      <c r="I298" s="138">
        <v>0</v>
      </c>
      <c r="J298" s="138">
        <f>ROUND(I298*H298,2)</f>
        <v>0</v>
      </c>
      <c r="K298" s="135" t="s">
        <v>139</v>
      </c>
      <c r="L298" s="29"/>
      <c r="M298" s="139" t="s">
        <v>1</v>
      </c>
      <c r="N298" s="140" t="s">
        <v>41</v>
      </c>
      <c r="O298" s="141">
        <v>0.156</v>
      </c>
      <c r="P298" s="141">
        <f>O298*H298</f>
        <v>9.8279999999999994</v>
      </c>
      <c r="Q298" s="141">
        <v>0</v>
      </c>
      <c r="R298" s="141">
        <f>Q298*H298</f>
        <v>0</v>
      </c>
      <c r="S298" s="141">
        <v>0</v>
      </c>
      <c r="T298" s="142">
        <f>S298*H298</f>
        <v>0</v>
      </c>
      <c r="AR298" s="143" t="s">
        <v>140</v>
      </c>
      <c r="AT298" s="143" t="s">
        <v>135</v>
      </c>
      <c r="AU298" s="143" t="s">
        <v>85</v>
      </c>
      <c r="AY298" s="17" t="s">
        <v>133</v>
      </c>
      <c r="BE298" s="144">
        <f>IF(N298="základní",J298,0)</f>
        <v>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7" t="s">
        <v>83</v>
      </c>
      <c r="BK298" s="144">
        <f>ROUND(I298*H298,2)</f>
        <v>0</v>
      </c>
      <c r="BL298" s="17" t="s">
        <v>140</v>
      </c>
      <c r="BM298" s="143" t="s">
        <v>381</v>
      </c>
    </row>
    <row r="299" spans="2:65" s="13" customFormat="1" x14ac:dyDescent="0.2">
      <c r="B299" s="151"/>
      <c r="D299" s="146" t="s">
        <v>142</v>
      </c>
      <c r="E299" s="152" t="s">
        <v>1</v>
      </c>
      <c r="F299" s="153" t="s">
        <v>211</v>
      </c>
      <c r="H299" s="154">
        <v>63</v>
      </c>
      <c r="L299" s="151"/>
      <c r="M299" s="155"/>
      <c r="T299" s="156"/>
      <c r="AT299" s="152" t="s">
        <v>142</v>
      </c>
      <c r="AU299" s="152" t="s">
        <v>85</v>
      </c>
      <c r="AV299" s="13" t="s">
        <v>85</v>
      </c>
      <c r="AW299" s="13" t="s">
        <v>31</v>
      </c>
      <c r="AX299" s="13" t="s">
        <v>83</v>
      </c>
      <c r="AY299" s="152" t="s">
        <v>133</v>
      </c>
    </row>
    <row r="300" spans="2:65" s="11" customFormat="1" ht="22.9" customHeight="1" x14ac:dyDescent="0.2">
      <c r="B300" s="121"/>
      <c r="D300" s="122" t="s">
        <v>75</v>
      </c>
      <c r="E300" s="130" t="s">
        <v>85</v>
      </c>
      <c r="F300" s="130" t="s">
        <v>382</v>
      </c>
      <c r="J300" s="131">
        <f>BK300</f>
        <v>0</v>
      </c>
      <c r="L300" s="121"/>
      <c r="M300" s="125"/>
      <c r="P300" s="126">
        <f>SUM(P301:P307)</f>
        <v>30.771720000000002</v>
      </c>
      <c r="R300" s="126">
        <f>SUM(R301:R307)</f>
        <v>25.491733</v>
      </c>
      <c r="T300" s="127">
        <f>SUM(T301:T307)</f>
        <v>0</v>
      </c>
      <c r="AR300" s="122" t="s">
        <v>83</v>
      </c>
      <c r="AT300" s="128" t="s">
        <v>75</v>
      </c>
      <c r="AU300" s="128" t="s">
        <v>83</v>
      </c>
      <c r="AY300" s="122" t="s">
        <v>133</v>
      </c>
      <c r="BK300" s="129">
        <f>SUM(BK301:BK307)</f>
        <v>0</v>
      </c>
    </row>
    <row r="301" spans="2:65" s="1" customFormat="1" ht="44.25" customHeight="1" x14ac:dyDescent="0.2">
      <c r="B301" s="132"/>
      <c r="C301" s="133" t="s">
        <v>383</v>
      </c>
      <c r="D301" s="133" t="s">
        <v>135</v>
      </c>
      <c r="E301" s="134" t="s">
        <v>384</v>
      </c>
      <c r="F301" s="135" t="s">
        <v>385</v>
      </c>
      <c r="G301" s="136" t="s">
        <v>175</v>
      </c>
      <c r="H301" s="137">
        <v>7.266</v>
      </c>
      <c r="I301" s="138">
        <v>0</v>
      </c>
      <c r="J301" s="138">
        <f>ROUND(I301*H301,2)</f>
        <v>0</v>
      </c>
      <c r="K301" s="135" t="s">
        <v>139</v>
      </c>
      <c r="L301" s="29"/>
      <c r="M301" s="139" t="s">
        <v>1</v>
      </c>
      <c r="N301" s="140" t="s">
        <v>41</v>
      </c>
      <c r="O301" s="141">
        <v>0.92</v>
      </c>
      <c r="P301" s="141">
        <f>O301*H301</f>
        <v>6.6847200000000004</v>
      </c>
      <c r="Q301" s="141">
        <v>1.63</v>
      </c>
      <c r="R301" s="141">
        <f>Q301*H301</f>
        <v>11.843579999999999</v>
      </c>
      <c r="S301" s="141">
        <v>0</v>
      </c>
      <c r="T301" s="142">
        <f>S301*H301</f>
        <v>0</v>
      </c>
      <c r="AR301" s="143" t="s">
        <v>140</v>
      </c>
      <c r="AT301" s="143" t="s">
        <v>135</v>
      </c>
      <c r="AU301" s="143" t="s">
        <v>85</v>
      </c>
      <c r="AY301" s="17" t="s">
        <v>133</v>
      </c>
      <c r="BE301" s="144">
        <f>IF(N301="základní",J301,0)</f>
        <v>0</v>
      </c>
      <c r="BF301" s="144">
        <f>IF(N301="snížená",J301,0)</f>
        <v>0</v>
      </c>
      <c r="BG301" s="144">
        <f>IF(N301="zákl. přenesená",J301,0)</f>
        <v>0</v>
      </c>
      <c r="BH301" s="144">
        <f>IF(N301="sníž. přenesená",J301,0)</f>
        <v>0</v>
      </c>
      <c r="BI301" s="144">
        <f>IF(N301="nulová",J301,0)</f>
        <v>0</v>
      </c>
      <c r="BJ301" s="17" t="s">
        <v>83</v>
      </c>
      <c r="BK301" s="144">
        <f>ROUND(I301*H301,2)</f>
        <v>0</v>
      </c>
      <c r="BL301" s="17" t="s">
        <v>140</v>
      </c>
      <c r="BM301" s="143" t="s">
        <v>386</v>
      </c>
    </row>
    <row r="302" spans="2:65" s="12" customFormat="1" x14ac:dyDescent="0.2">
      <c r="B302" s="145"/>
      <c r="D302" s="146" t="s">
        <v>142</v>
      </c>
      <c r="E302" s="147" t="s">
        <v>1</v>
      </c>
      <c r="F302" s="148" t="s">
        <v>145</v>
      </c>
      <c r="H302" s="147" t="s">
        <v>1</v>
      </c>
      <c r="L302" s="145"/>
      <c r="M302" s="149"/>
      <c r="T302" s="150"/>
      <c r="AT302" s="147" t="s">
        <v>142</v>
      </c>
      <c r="AU302" s="147" t="s">
        <v>85</v>
      </c>
      <c r="AV302" s="12" t="s">
        <v>83</v>
      </c>
      <c r="AW302" s="12" t="s">
        <v>31</v>
      </c>
      <c r="AX302" s="12" t="s">
        <v>76</v>
      </c>
      <c r="AY302" s="147" t="s">
        <v>133</v>
      </c>
    </row>
    <row r="303" spans="2:65" s="13" customFormat="1" x14ac:dyDescent="0.2">
      <c r="B303" s="151"/>
      <c r="D303" s="146" t="s">
        <v>142</v>
      </c>
      <c r="E303" s="152" t="s">
        <v>1</v>
      </c>
      <c r="F303" s="153" t="s">
        <v>248</v>
      </c>
      <c r="H303" s="154">
        <v>2.5859999999999999</v>
      </c>
      <c r="L303" s="151"/>
      <c r="M303" s="155"/>
      <c r="T303" s="156"/>
      <c r="AT303" s="152" t="s">
        <v>142</v>
      </c>
      <c r="AU303" s="152" t="s">
        <v>85</v>
      </c>
      <c r="AV303" s="13" t="s">
        <v>85</v>
      </c>
      <c r="AW303" s="13" t="s">
        <v>31</v>
      </c>
      <c r="AX303" s="13" t="s">
        <v>76</v>
      </c>
      <c r="AY303" s="152" t="s">
        <v>133</v>
      </c>
    </row>
    <row r="304" spans="2:65" s="13" customFormat="1" x14ac:dyDescent="0.2">
      <c r="B304" s="151"/>
      <c r="D304" s="146" t="s">
        <v>142</v>
      </c>
      <c r="E304" s="152" t="s">
        <v>1</v>
      </c>
      <c r="F304" s="153" t="s">
        <v>387</v>
      </c>
      <c r="H304" s="154">
        <v>4.68</v>
      </c>
      <c r="L304" s="151"/>
      <c r="M304" s="155"/>
      <c r="T304" s="156"/>
      <c r="AT304" s="152" t="s">
        <v>142</v>
      </c>
      <c r="AU304" s="152" t="s">
        <v>85</v>
      </c>
      <c r="AV304" s="13" t="s">
        <v>85</v>
      </c>
      <c r="AW304" s="13" t="s">
        <v>31</v>
      </c>
      <c r="AX304" s="13" t="s">
        <v>76</v>
      </c>
      <c r="AY304" s="152" t="s">
        <v>133</v>
      </c>
    </row>
    <row r="305" spans="2:65" s="14" customFormat="1" x14ac:dyDescent="0.2">
      <c r="B305" s="157"/>
      <c r="D305" s="146" t="s">
        <v>142</v>
      </c>
      <c r="E305" s="158" t="s">
        <v>1</v>
      </c>
      <c r="F305" s="159" t="s">
        <v>147</v>
      </c>
      <c r="H305" s="160">
        <v>7.266</v>
      </c>
      <c r="L305" s="157"/>
      <c r="M305" s="161"/>
      <c r="T305" s="162"/>
      <c r="AT305" s="158" t="s">
        <v>142</v>
      </c>
      <c r="AU305" s="158" t="s">
        <v>85</v>
      </c>
      <c r="AV305" s="14" t="s">
        <v>140</v>
      </c>
      <c r="AW305" s="14" t="s">
        <v>31</v>
      </c>
      <c r="AX305" s="14" t="s">
        <v>83</v>
      </c>
      <c r="AY305" s="158" t="s">
        <v>133</v>
      </c>
    </row>
    <row r="306" spans="2:65" s="1" customFormat="1" ht="66.75" customHeight="1" x14ac:dyDescent="0.2">
      <c r="B306" s="132"/>
      <c r="C306" s="133" t="s">
        <v>388</v>
      </c>
      <c r="D306" s="133" t="s">
        <v>135</v>
      </c>
      <c r="E306" s="134" t="s">
        <v>389</v>
      </c>
      <c r="F306" s="135" t="s">
        <v>390</v>
      </c>
      <c r="G306" s="136" t="s">
        <v>169</v>
      </c>
      <c r="H306" s="137">
        <v>57.35</v>
      </c>
      <c r="I306" s="138">
        <v>0</v>
      </c>
      <c r="J306" s="138">
        <f>ROUND(I306*H306,2)</f>
        <v>0</v>
      </c>
      <c r="K306" s="135" t="s">
        <v>139</v>
      </c>
      <c r="L306" s="29"/>
      <c r="M306" s="139" t="s">
        <v>1</v>
      </c>
      <c r="N306" s="140" t="s">
        <v>41</v>
      </c>
      <c r="O306" s="141">
        <v>0.42</v>
      </c>
      <c r="P306" s="141">
        <f>O306*H306</f>
        <v>24.087</v>
      </c>
      <c r="Q306" s="141">
        <v>0.23798</v>
      </c>
      <c r="R306" s="141">
        <f>Q306*H306</f>
        <v>13.648153000000001</v>
      </c>
      <c r="S306" s="141">
        <v>0</v>
      </c>
      <c r="T306" s="142">
        <f>S306*H306</f>
        <v>0</v>
      </c>
      <c r="AR306" s="143" t="s">
        <v>140</v>
      </c>
      <c r="AT306" s="143" t="s">
        <v>135</v>
      </c>
      <c r="AU306" s="143" t="s">
        <v>85</v>
      </c>
      <c r="AY306" s="17" t="s">
        <v>133</v>
      </c>
      <c r="BE306" s="144">
        <f>IF(N306="základní",J306,0)</f>
        <v>0</v>
      </c>
      <c r="BF306" s="144">
        <f>IF(N306="snížená",J306,0)</f>
        <v>0</v>
      </c>
      <c r="BG306" s="144">
        <f>IF(N306="zákl. přenesená",J306,0)</f>
        <v>0</v>
      </c>
      <c r="BH306" s="144">
        <f>IF(N306="sníž. přenesená",J306,0)</f>
        <v>0</v>
      </c>
      <c r="BI306" s="144">
        <f>IF(N306="nulová",J306,0)</f>
        <v>0</v>
      </c>
      <c r="BJ306" s="17" t="s">
        <v>83</v>
      </c>
      <c r="BK306" s="144">
        <f>ROUND(I306*H306,2)</f>
        <v>0</v>
      </c>
      <c r="BL306" s="17" t="s">
        <v>140</v>
      </c>
      <c r="BM306" s="143" t="s">
        <v>391</v>
      </c>
    </row>
    <row r="307" spans="2:65" s="13" customFormat="1" x14ac:dyDescent="0.2">
      <c r="B307" s="151"/>
      <c r="D307" s="146" t="s">
        <v>142</v>
      </c>
      <c r="E307" s="152" t="s">
        <v>1</v>
      </c>
      <c r="F307" s="153" t="s">
        <v>392</v>
      </c>
      <c r="H307" s="154">
        <v>57.35</v>
      </c>
      <c r="L307" s="151"/>
      <c r="M307" s="155"/>
      <c r="T307" s="156"/>
      <c r="AT307" s="152" t="s">
        <v>142</v>
      </c>
      <c r="AU307" s="152" t="s">
        <v>85</v>
      </c>
      <c r="AV307" s="13" t="s">
        <v>85</v>
      </c>
      <c r="AW307" s="13" t="s">
        <v>31</v>
      </c>
      <c r="AX307" s="13" t="s">
        <v>83</v>
      </c>
      <c r="AY307" s="152" t="s">
        <v>133</v>
      </c>
    </row>
    <row r="308" spans="2:65" s="11" customFormat="1" ht="22.9" customHeight="1" x14ac:dyDescent="0.2">
      <c r="B308" s="121"/>
      <c r="D308" s="122" t="s">
        <v>75</v>
      </c>
      <c r="E308" s="130" t="s">
        <v>152</v>
      </c>
      <c r="F308" s="130" t="s">
        <v>393</v>
      </c>
      <c r="J308" s="131">
        <f>BK308</f>
        <v>0</v>
      </c>
      <c r="L308" s="121"/>
      <c r="M308" s="125"/>
      <c r="P308" s="126">
        <f>SUM(P309:P315)</f>
        <v>10.472</v>
      </c>
      <c r="R308" s="126">
        <f>SUM(R309:R315)</f>
        <v>23.446899999999999</v>
      </c>
      <c r="T308" s="127">
        <f>SUM(T309:T315)</f>
        <v>0</v>
      </c>
      <c r="AR308" s="122" t="s">
        <v>83</v>
      </c>
      <c r="AT308" s="128" t="s">
        <v>75</v>
      </c>
      <c r="AU308" s="128" t="s">
        <v>83</v>
      </c>
      <c r="AY308" s="122" t="s">
        <v>133</v>
      </c>
      <c r="BK308" s="129">
        <f>SUM(BK309:BK315)</f>
        <v>0</v>
      </c>
    </row>
    <row r="309" spans="2:65" s="1" customFormat="1" ht="44.25" customHeight="1" x14ac:dyDescent="0.2">
      <c r="B309" s="132"/>
      <c r="C309" s="133" t="s">
        <v>394</v>
      </c>
      <c r="D309" s="133" t="s">
        <v>135</v>
      </c>
      <c r="E309" s="134" t="s">
        <v>395</v>
      </c>
      <c r="F309" s="135" t="s">
        <v>396</v>
      </c>
      <c r="G309" s="136" t="s">
        <v>397</v>
      </c>
      <c r="H309" s="137">
        <v>1</v>
      </c>
      <c r="I309" s="138">
        <v>0</v>
      </c>
      <c r="J309" s="138">
        <f>ROUND(I309*H309,2)</f>
        <v>0</v>
      </c>
      <c r="K309" s="135" t="s">
        <v>139</v>
      </c>
      <c r="L309" s="29"/>
      <c r="M309" s="139" t="s">
        <v>1</v>
      </c>
      <c r="N309" s="140" t="s">
        <v>41</v>
      </c>
      <c r="O309" s="141">
        <v>5.6349999999999998</v>
      </c>
      <c r="P309" s="141">
        <f>O309*H309</f>
        <v>5.6349999999999998</v>
      </c>
      <c r="Q309" s="141">
        <v>1.6899999999999998E-2</v>
      </c>
      <c r="R309" s="141">
        <f>Q309*H309</f>
        <v>1.6899999999999998E-2</v>
      </c>
      <c r="S309" s="141">
        <v>0</v>
      </c>
      <c r="T309" s="142">
        <f>S309*H309</f>
        <v>0</v>
      </c>
      <c r="AR309" s="143" t="s">
        <v>140</v>
      </c>
      <c r="AT309" s="143" t="s">
        <v>135</v>
      </c>
      <c r="AU309" s="143" t="s">
        <v>85</v>
      </c>
      <c r="AY309" s="17" t="s">
        <v>133</v>
      </c>
      <c r="BE309" s="144">
        <f>IF(N309="základní",J309,0)</f>
        <v>0</v>
      </c>
      <c r="BF309" s="144">
        <f>IF(N309="snížená",J309,0)</f>
        <v>0</v>
      </c>
      <c r="BG309" s="144">
        <f>IF(N309="zákl. přenesená",J309,0)</f>
        <v>0</v>
      </c>
      <c r="BH309" s="144">
        <f>IF(N309="sníž. přenesená",J309,0)</f>
        <v>0</v>
      </c>
      <c r="BI309" s="144">
        <f>IF(N309="nulová",J309,0)</f>
        <v>0</v>
      </c>
      <c r="BJ309" s="17" t="s">
        <v>83</v>
      </c>
      <c r="BK309" s="144">
        <f>ROUND(I309*H309,2)</f>
        <v>0</v>
      </c>
      <c r="BL309" s="17" t="s">
        <v>140</v>
      </c>
      <c r="BM309" s="143" t="s">
        <v>398</v>
      </c>
    </row>
    <row r="310" spans="2:65" s="1" customFormat="1" ht="24.2" customHeight="1" x14ac:dyDescent="0.2">
      <c r="B310" s="132"/>
      <c r="C310" s="169" t="s">
        <v>399</v>
      </c>
      <c r="D310" s="169" t="s">
        <v>326</v>
      </c>
      <c r="E310" s="170" t="s">
        <v>400</v>
      </c>
      <c r="F310" s="171" t="s">
        <v>401</v>
      </c>
      <c r="G310" s="172" t="s">
        <v>397</v>
      </c>
      <c r="H310" s="173">
        <v>1</v>
      </c>
      <c r="I310" s="174">
        <v>0</v>
      </c>
      <c r="J310" s="174">
        <f>ROUND(I310*H310,2)</f>
        <v>0</v>
      </c>
      <c r="K310" s="171" t="s">
        <v>1</v>
      </c>
      <c r="L310" s="175"/>
      <c r="M310" s="176" t="s">
        <v>1</v>
      </c>
      <c r="N310" s="177" t="s">
        <v>41</v>
      </c>
      <c r="O310" s="141">
        <v>0</v>
      </c>
      <c r="P310" s="141">
        <f>O310*H310</f>
        <v>0</v>
      </c>
      <c r="Q310" s="141">
        <v>14.49</v>
      </c>
      <c r="R310" s="141">
        <f>Q310*H310</f>
        <v>14.49</v>
      </c>
      <c r="S310" s="141">
        <v>0</v>
      </c>
      <c r="T310" s="142">
        <f>S310*H310</f>
        <v>0</v>
      </c>
      <c r="AR310" s="143" t="s">
        <v>179</v>
      </c>
      <c r="AT310" s="143" t="s">
        <v>326</v>
      </c>
      <c r="AU310" s="143" t="s">
        <v>85</v>
      </c>
      <c r="AY310" s="17" t="s">
        <v>133</v>
      </c>
      <c r="BE310" s="144">
        <f>IF(N310="základní",J310,0)</f>
        <v>0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7" t="s">
        <v>83</v>
      </c>
      <c r="BK310" s="144">
        <f>ROUND(I310*H310,2)</f>
        <v>0</v>
      </c>
      <c r="BL310" s="17" t="s">
        <v>140</v>
      </c>
      <c r="BM310" s="143" t="s">
        <v>402</v>
      </c>
    </row>
    <row r="311" spans="2:65" s="1" customFormat="1" ht="37.9" customHeight="1" x14ac:dyDescent="0.2">
      <c r="B311" s="132"/>
      <c r="C311" s="133" t="s">
        <v>403</v>
      </c>
      <c r="D311" s="133" t="s">
        <v>135</v>
      </c>
      <c r="E311" s="134" t="s">
        <v>404</v>
      </c>
      <c r="F311" s="135" t="s">
        <v>405</v>
      </c>
      <c r="G311" s="136" t="s">
        <v>397</v>
      </c>
      <c r="H311" s="137">
        <v>1</v>
      </c>
      <c r="I311" s="138">
        <v>0</v>
      </c>
      <c r="J311" s="138">
        <f>ROUND(I311*H311,2)</f>
        <v>0</v>
      </c>
      <c r="K311" s="135" t="s">
        <v>139</v>
      </c>
      <c r="L311" s="29"/>
      <c r="M311" s="139" t="s">
        <v>1</v>
      </c>
      <c r="N311" s="140" t="s">
        <v>41</v>
      </c>
      <c r="O311" s="141">
        <v>4.8369999999999997</v>
      </c>
      <c r="P311" s="141">
        <f>O311*H311</f>
        <v>4.8369999999999997</v>
      </c>
      <c r="Q311" s="141">
        <v>0</v>
      </c>
      <c r="R311" s="141">
        <f>Q311*H311</f>
        <v>0</v>
      </c>
      <c r="S311" s="141">
        <v>0</v>
      </c>
      <c r="T311" s="142">
        <f>S311*H311</f>
        <v>0</v>
      </c>
      <c r="AR311" s="143" t="s">
        <v>140</v>
      </c>
      <c r="AT311" s="143" t="s">
        <v>135</v>
      </c>
      <c r="AU311" s="143" t="s">
        <v>85</v>
      </c>
      <c r="AY311" s="17" t="s">
        <v>133</v>
      </c>
      <c r="BE311" s="144">
        <f>IF(N311="základní",J311,0)</f>
        <v>0</v>
      </c>
      <c r="BF311" s="144">
        <f>IF(N311="snížená",J311,0)</f>
        <v>0</v>
      </c>
      <c r="BG311" s="144">
        <f>IF(N311="zákl. přenesená",J311,0)</f>
        <v>0</v>
      </c>
      <c r="BH311" s="144">
        <f>IF(N311="sníž. přenesená",J311,0)</f>
        <v>0</v>
      </c>
      <c r="BI311" s="144">
        <f>IF(N311="nulová",J311,0)</f>
        <v>0</v>
      </c>
      <c r="BJ311" s="17" t="s">
        <v>83</v>
      </c>
      <c r="BK311" s="144">
        <f>ROUND(I311*H311,2)</f>
        <v>0</v>
      </c>
      <c r="BL311" s="17" t="s">
        <v>140</v>
      </c>
      <c r="BM311" s="143" t="s">
        <v>406</v>
      </c>
    </row>
    <row r="312" spans="2:65" s="1" customFormat="1" ht="24.2" customHeight="1" x14ac:dyDescent="0.2">
      <c r="B312" s="132"/>
      <c r="C312" s="169" t="s">
        <v>407</v>
      </c>
      <c r="D312" s="169" t="s">
        <v>326</v>
      </c>
      <c r="E312" s="170" t="s">
        <v>408</v>
      </c>
      <c r="F312" s="171" t="s">
        <v>409</v>
      </c>
      <c r="G312" s="172" t="s">
        <v>397</v>
      </c>
      <c r="H312" s="173">
        <v>1</v>
      </c>
      <c r="I312" s="174">
        <v>0</v>
      </c>
      <c r="J312" s="174">
        <f>ROUND(I312*H312,2)</f>
        <v>0</v>
      </c>
      <c r="K312" s="171" t="s">
        <v>1</v>
      </c>
      <c r="L312" s="175"/>
      <c r="M312" s="176" t="s">
        <v>1</v>
      </c>
      <c r="N312" s="177" t="s">
        <v>41</v>
      </c>
      <c r="O312" s="141">
        <v>0</v>
      </c>
      <c r="P312" s="141">
        <f>O312*H312</f>
        <v>0</v>
      </c>
      <c r="Q312" s="141">
        <v>8.94</v>
      </c>
      <c r="R312" s="141">
        <f>Q312*H312</f>
        <v>8.94</v>
      </c>
      <c r="S312" s="141">
        <v>0</v>
      </c>
      <c r="T312" s="142">
        <f>S312*H312</f>
        <v>0</v>
      </c>
      <c r="AR312" s="143" t="s">
        <v>179</v>
      </c>
      <c r="AT312" s="143" t="s">
        <v>326</v>
      </c>
      <c r="AU312" s="143" t="s">
        <v>85</v>
      </c>
      <c r="AY312" s="17" t="s">
        <v>133</v>
      </c>
      <c r="BE312" s="144">
        <f>IF(N312="základní",J312,0)</f>
        <v>0</v>
      </c>
      <c r="BF312" s="144">
        <f>IF(N312="snížená",J312,0)</f>
        <v>0</v>
      </c>
      <c r="BG312" s="144">
        <f>IF(N312="zákl. přenesená",J312,0)</f>
        <v>0</v>
      </c>
      <c r="BH312" s="144">
        <f>IF(N312="sníž. přenesená",J312,0)</f>
        <v>0</v>
      </c>
      <c r="BI312" s="144">
        <f>IF(N312="nulová",J312,0)</f>
        <v>0</v>
      </c>
      <c r="BJ312" s="17" t="s">
        <v>83</v>
      </c>
      <c r="BK312" s="144">
        <f>ROUND(I312*H312,2)</f>
        <v>0</v>
      </c>
      <c r="BL312" s="17" t="s">
        <v>140</v>
      </c>
      <c r="BM312" s="143" t="s">
        <v>410</v>
      </c>
    </row>
    <row r="313" spans="2:65" s="12" customFormat="1" x14ac:dyDescent="0.2">
      <c r="B313" s="145"/>
      <c r="D313" s="146" t="s">
        <v>142</v>
      </c>
      <c r="E313" s="147" t="s">
        <v>1</v>
      </c>
      <c r="F313" s="148" t="s">
        <v>411</v>
      </c>
      <c r="H313" s="147" t="s">
        <v>1</v>
      </c>
      <c r="L313" s="145"/>
      <c r="M313" s="149"/>
      <c r="T313" s="150"/>
      <c r="AT313" s="147" t="s">
        <v>142</v>
      </c>
      <c r="AU313" s="147" t="s">
        <v>85</v>
      </c>
      <c r="AV313" s="12" t="s">
        <v>83</v>
      </c>
      <c r="AW313" s="12" t="s">
        <v>31</v>
      </c>
      <c r="AX313" s="12" t="s">
        <v>76</v>
      </c>
      <c r="AY313" s="147" t="s">
        <v>133</v>
      </c>
    </row>
    <row r="314" spans="2:65" s="12" customFormat="1" x14ac:dyDescent="0.2">
      <c r="B314" s="145"/>
      <c r="D314" s="146" t="s">
        <v>142</v>
      </c>
      <c r="E314" s="147" t="s">
        <v>1</v>
      </c>
      <c r="F314" s="148" t="s">
        <v>412</v>
      </c>
      <c r="H314" s="147" t="s">
        <v>1</v>
      </c>
      <c r="L314" s="145"/>
      <c r="M314" s="149"/>
      <c r="T314" s="150"/>
      <c r="AT314" s="147" t="s">
        <v>142</v>
      </c>
      <c r="AU314" s="147" t="s">
        <v>85</v>
      </c>
      <c r="AV314" s="12" t="s">
        <v>83</v>
      </c>
      <c r="AW314" s="12" t="s">
        <v>31</v>
      </c>
      <c r="AX314" s="12" t="s">
        <v>76</v>
      </c>
      <c r="AY314" s="147" t="s">
        <v>133</v>
      </c>
    </row>
    <row r="315" spans="2:65" s="13" customFormat="1" x14ac:dyDescent="0.2">
      <c r="B315" s="151"/>
      <c r="D315" s="146" t="s">
        <v>142</v>
      </c>
      <c r="E315" s="152" t="s">
        <v>1</v>
      </c>
      <c r="F315" s="153" t="s">
        <v>83</v>
      </c>
      <c r="H315" s="154">
        <v>1</v>
      </c>
      <c r="L315" s="151"/>
      <c r="M315" s="155"/>
      <c r="T315" s="156"/>
      <c r="AT315" s="152" t="s">
        <v>142</v>
      </c>
      <c r="AU315" s="152" t="s">
        <v>85</v>
      </c>
      <c r="AV315" s="13" t="s">
        <v>85</v>
      </c>
      <c r="AW315" s="13" t="s">
        <v>31</v>
      </c>
      <c r="AX315" s="13" t="s">
        <v>83</v>
      </c>
      <c r="AY315" s="152" t="s">
        <v>133</v>
      </c>
    </row>
    <row r="316" spans="2:65" s="11" customFormat="1" ht="22.9" customHeight="1" x14ac:dyDescent="0.2">
      <c r="B316" s="121"/>
      <c r="D316" s="122" t="s">
        <v>75</v>
      </c>
      <c r="E316" s="130" t="s">
        <v>140</v>
      </c>
      <c r="F316" s="130" t="s">
        <v>413</v>
      </c>
      <c r="J316" s="131">
        <f>BK316</f>
        <v>0</v>
      </c>
      <c r="L316" s="121"/>
      <c r="M316" s="125"/>
      <c r="P316" s="126">
        <f>SUM(P317:P356)</f>
        <v>278.22542300000003</v>
      </c>
      <c r="R316" s="126">
        <f>SUM(R317:R356)</f>
        <v>259.10196120000001</v>
      </c>
      <c r="T316" s="127">
        <f>SUM(T317:T356)</f>
        <v>0</v>
      </c>
      <c r="AR316" s="122" t="s">
        <v>83</v>
      </c>
      <c r="AT316" s="128" t="s">
        <v>75</v>
      </c>
      <c r="AU316" s="128" t="s">
        <v>83</v>
      </c>
      <c r="AY316" s="122" t="s">
        <v>133</v>
      </c>
      <c r="BK316" s="129">
        <f>SUM(BK317:BK356)</f>
        <v>0</v>
      </c>
    </row>
    <row r="317" spans="2:65" s="1" customFormat="1" ht="33" customHeight="1" x14ac:dyDescent="0.2">
      <c r="B317" s="132"/>
      <c r="C317" s="133" t="s">
        <v>414</v>
      </c>
      <c r="D317" s="133" t="s">
        <v>135</v>
      </c>
      <c r="E317" s="134" t="s">
        <v>415</v>
      </c>
      <c r="F317" s="135" t="s">
        <v>416</v>
      </c>
      <c r="G317" s="136" t="s">
        <v>175</v>
      </c>
      <c r="H317" s="137">
        <v>4.3499999999999996</v>
      </c>
      <c r="I317" s="138">
        <v>0</v>
      </c>
      <c r="J317" s="138">
        <f>ROUND(I317*H317,2)</f>
        <v>0</v>
      </c>
      <c r="K317" s="135" t="s">
        <v>139</v>
      </c>
      <c r="L317" s="29"/>
      <c r="M317" s="139" t="s">
        <v>1</v>
      </c>
      <c r="N317" s="140" t="s">
        <v>41</v>
      </c>
      <c r="O317" s="141">
        <v>1.3169999999999999</v>
      </c>
      <c r="P317" s="141">
        <f>O317*H317</f>
        <v>5.7289499999999993</v>
      </c>
      <c r="Q317" s="141">
        <v>0</v>
      </c>
      <c r="R317" s="141">
        <f>Q317*H317</f>
        <v>0</v>
      </c>
      <c r="S317" s="141">
        <v>0</v>
      </c>
      <c r="T317" s="142">
        <f>S317*H317</f>
        <v>0</v>
      </c>
      <c r="AR317" s="143" t="s">
        <v>140</v>
      </c>
      <c r="AT317" s="143" t="s">
        <v>135</v>
      </c>
      <c r="AU317" s="143" t="s">
        <v>85</v>
      </c>
      <c r="AY317" s="17" t="s">
        <v>133</v>
      </c>
      <c r="BE317" s="144">
        <f>IF(N317="základní",J317,0)</f>
        <v>0</v>
      </c>
      <c r="BF317" s="144">
        <f>IF(N317="snížená",J317,0)</f>
        <v>0</v>
      </c>
      <c r="BG317" s="144">
        <f>IF(N317="zákl. přenesená",J317,0)</f>
        <v>0</v>
      </c>
      <c r="BH317" s="144">
        <f>IF(N317="sníž. přenesená",J317,0)</f>
        <v>0</v>
      </c>
      <c r="BI317" s="144">
        <f>IF(N317="nulová",J317,0)</f>
        <v>0</v>
      </c>
      <c r="BJ317" s="17" t="s">
        <v>83</v>
      </c>
      <c r="BK317" s="144">
        <f>ROUND(I317*H317,2)</f>
        <v>0</v>
      </c>
      <c r="BL317" s="17" t="s">
        <v>140</v>
      </c>
      <c r="BM317" s="143" t="s">
        <v>417</v>
      </c>
    </row>
    <row r="318" spans="2:65" s="12" customFormat="1" x14ac:dyDescent="0.2">
      <c r="B318" s="145"/>
      <c r="D318" s="146" t="s">
        <v>142</v>
      </c>
      <c r="E318" s="147" t="s">
        <v>1</v>
      </c>
      <c r="F318" s="148" t="s">
        <v>145</v>
      </c>
      <c r="H318" s="147" t="s">
        <v>1</v>
      </c>
      <c r="L318" s="145"/>
      <c r="M318" s="149"/>
      <c r="T318" s="150"/>
      <c r="AT318" s="147" t="s">
        <v>142</v>
      </c>
      <c r="AU318" s="147" t="s">
        <v>85</v>
      </c>
      <c r="AV318" s="12" t="s">
        <v>83</v>
      </c>
      <c r="AW318" s="12" t="s">
        <v>31</v>
      </c>
      <c r="AX318" s="12" t="s">
        <v>76</v>
      </c>
      <c r="AY318" s="147" t="s">
        <v>133</v>
      </c>
    </row>
    <row r="319" spans="2:65" s="12" customFormat="1" x14ac:dyDescent="0.2">
      <c r="B319" s="145"/>
      <c r="D319" s="146" t="s">
        <v>142</v>
      </c>
      <c r="E319" s="147" t="s">
        <v>1</v>
      </c>
      <c r="F319" s="148" t="s">
        <v>246</v>
      </c>
      <c r="H319" s="147" t="s">
        <v>1</v>
      </c>
      <c r="L319" s="145"/>
      <c r="M319" s="149"/>
      <c r="T319" s="150"/>
      <c r="AT319" s="147" t="s">
        <v>142</v>
      </c>
      <c r="AU319" s="147" t="s">
        <v>85</v>
      </c>
      <c r="AV319" s="12" t="s">
        <v>83</v>
      </c>
      <c r="AW319" s="12" t="s">
        <v>31</v>
      </c>
      <c r="AX319" s="12" t="s">
        <v>76</v>
      </c>
      <c r="AY319" s="147" t="s">
        <v>133</v>
      </c>
    </row>
    <row r="320" spans="2:65" s="13" customFormat="1" x14ac:dyDescent="0.2">
      <c r="B320" s="151"/>
      <c r="D320" s="146" t="s">
        <v>142</v>
      </c>
      <c r="E320" s="152" t="s">
        <v>1</v>
      </c>
      <c r="F320" s="153" t="s">
        <v>418</v>
      </c>
      <c r="H320" s="154">
        <v>3.45</v>
      </c>
      <c r="L320" s="151"/>
      <c r="M320" s="155"/>
      <c r="T320" s="156"/>
      <c r="AT320" s="152" t="s">
        <v>142</v>
      </c>
      <c r="AU320" s="152" t="s">
        <v>85</v>
      </c>
      <c r="AV320" s="13" t="s">
        <v>85</v>
      </c>
      <c r="AW320" s="13" t="s">
        <v>31</v>
      </c>
      <c r="AX320" s="13" t="s">
        <v>76</v>
      </c>
      <c r="AY320" s="152" t="s">
        <v>133</v>
      </c>
    </row>
    <row r="321" spans="2:65" s="12" customFormat="1" x14ac:dyDescent="0.2">
      <c r="B321" s="145"/>
      <c r="D321" s="146" t="s">
        <v>142</v>
      </c>
      <c r="E321" s="147" t="s">
        <v>1</v>
      </c>
      <c r="F321" s="148" t="s">
        <v>143</v>
      </c>
      <c r="H321" s="147" t="s">
        <v>1</v>
      </c>
      <c r="L321" s="145"/>
      <c r="M321" s="149"/>
      <c r="T321" s="150"/>
      <c r="AT321" s="147" t="s">
        <v>142</v>
      </c>
      <c r="AU321" s="147" t="s">
        <v>85</v>
      </c>
      <c r="AV321" s="12" t="s">
        <v>83</v>
      </c>
      <c r="AW321" s="12" t="s">
        <v>31</v>
      </c>
      <c r="AX321" s="12" t="s">
        <v>76</v>
      </c>
      <c r="AY321" s="147" t="s">
        <v>133</v>
      </c>
    </row>
    <row r="322" spans="2:65" s="13" customFormat="1" x14ac:dyDescent="0.2">
      <c r="B322" s="151"/>
      <c r="D322" s="146" t="s">
        <v>142</v>
      </c>
      <c r="E322" s="152" t="s">
        <v>1</v>
      </c>
      <c r="F322" s="153" t="s">
        <v>419</v>
      </c>
      <c r="H322" s="154">
        <v>0.9</v>
      </c>
      <c r="L322" s="151"/>
      <c r="M322" s="155"/>
      <c r="T322" s="156"/>
      <c r="AT322" s="152" t="s">
        <v>142</v>
      </c>
      <c r="AU322" s="152" t="s">
        <v>85</v>
      </c>
      <c r="AV322" s="13" t="s">
        <v>85</v>
      </c>
      <c r="AW322" s="13" t="s">
        <v>31</v>
      </c>
      <c r="AX322" s="13" t="s">
        <v>76</v>
      </c>
      <c r="AY322" s="152" t="s">
        <v>133</v>
      </c>
    </row>
    <row r="323" spans="2:65" s="14" customFormat="1" x14ac:dyDescent="0.2">
      <c r="B323" s="157"/>
      <c r="D323" s="146" t="s">
        <v>142</v>
      </c>
      <c r="E323" s="158" t="s">
        <v>1</v>
      </c>
      <c r="F323" s="159" t="s">
        <v>147</v>
      </c>
      <c r="H323" s="160">
        <v>4.3499999999999996</v>
      </c>
      <c r="L323" s="157"/>
      <c r="M323" s="161"/>
      <c r="T323" s="162"/>
      <c r="AT323" s="158" t="s">
        <v>142</v>
      </c>
      <c r="AU323" s="158" t="s">
        <v>85</v>
      </c>
      <c r="AV323" s="14" t="s">
        <v>140</v>
      </c>
      <c r="AW323" s="14" t="s">
        <v>31</v>
      </c>
      <c r="AX323" s="14" t="s">
        <v>83</v>
      </c>
      <c r="AY323" s="158" t="s">
        <v>133</v>
      </c>
    </row>
    <row r="324" spans="2:65" s="1" customFormat="1" ht="49.15" customHeight="1" x14ac:dyDescent="0.2">
      <c r="B324" s="132"/>
      <c r="C324" s="133" t="s">
        <v>420</v>
      </c>
      <c r="D324" s="133" t="s">
        <v>135</v>
      </c>
      <c r="E324" s="134" t="s">
        <v>421</v>
      </c>
      <c r="F324" s="135" t="s">
        <v>422</v>
      </c>
      <c r="G324" s="136" t="s">
        <v>175</v>
      </c>
      <c r="H324" s="137">
        <v>4.641</v>
      </c>
      <c r="I324" s="138">
        <v>0</v>
      </c>
      <c r="J324" s="138">
        <f>ROUND(I324*H324,2)</f>
        <v>0</v>
      </c>
      <c r="K324" s="135" t="s">
        <v>139</v>
      </c>
      <c r="L324" s="29"/>
      <c r="M324" s="139" t="s">
        <v>1</v>
      </c>
      <c r="N324" s="140" t="s">
        <v>41</v>
      </c>
      <c r="O324" s="141">
        <v>1.4650000000000001</v>
      </c>
      <c r="P324" s="141">
        <f>O324*H324</f>
        <v>6.7990650000000006</v>
      </c>
      <c r="Q324" s="141">
        <v>0</v>
      </c>
      <c r="R324" s="141">
        <f>Q324*H324</f>
        <v>0</v>
      </c>
      <c r="S324" s="141">
        <v>0</v>
      </c>
      <c r="T324" s="142">
        <f>S324*H324</f>
        <v>0</v>
      </c>
      <c r="AR324" s="143" t="s">
        <v>140</v>
      </c>
      <c r="AT324" s="143" t="s">
        <v>135</v>
      </c>
      <c r="AU324" s="143" t="s">
        <v>85</v>
      </c>
      <c r="AY324" s="17" t="s">
        <v>133</v>
      </c>
      <c r="BE324" s="144">
        <f>IF(N324="základní",J324,0)</f>
        <v>0</v>
      </c>
      <c r="BF324" s="144">
        <f>IF(N324="snížená",J324,0)</f>
        <v>0</v>
      </c>
      <c r="BG324" s="144">
        <f>IF(N324="zákl. přenesená",J324,0)</f>
        <v>0</v>
      </c>
      <c r="BH324" s="144">
        <f>IF(N324="sníž. přenesená",J324,0)</f>
        <v>0</v>
      </c>
      <c r="BI324" s="144">
        <f>IF(N324="nulová",J324,0)</f>
        <v>0</v>
      </c>
      <c r="BJ324" s="17" t="s">
        <v>83</v>
      </c>
      <c r="BK324" s="144">
        <f>ROUND(I324*H324,2)</f>
        <v>0</v>
      </c>
      <c r="BL324" s="17" t="s">
        <v>140</v>
      </c>
      <c r="BM324" s="143" t="s">
        <v>423</v>
      </c>
    </row>
    <row r="325" spans="2:65" s="12" customFormat="1" x14ac:dyDescent="0.2">
      <c r="B325" s="145"/>
      <c r="D325" s="146" t="s">
        <v>142</v>
      </c>
      <c r="E325" s="147" t="s">
        <v>1</v>
      </c>
      <c r="F325" s="148" t="s">
        <v>143</v>
      </c>
      <c r="H325" s="147" t="s">
        <v>1</v>
      </c>
      <c r="L325" s="145"/>
      <c r="M325" s="149"/>
      <c r="T325" s="150"/>
      <c r="AT325" s="147" t="s">
        <v>142</v>
      </c>
      <c r="AU325" s="147" t="s">
        <v>85</v>
      </c>
      <c r="AV325" s="12" t="s">
        <v>83</v>
      </c>
      <c r="AW325" s="12" t="s">
        <v>31</v>
      </c>
      <c r="AX325" s="12" t="s">
        <v>76</v>
      </c>
      <c r="AY325" s="147" t="s">
        <v>133</v>
      </c>
    </row>
    <row r="326" spans="2:65" s="13" customFormat="1" x14ac:dyDescent="0.2">
      <c r="B326" s="151"/>
      <c r="D326" s="146" t="s">
        <v>142</v>
      </c>
      <c r="E326" s="152" t="s">
        <v>1</v>
      </c>
      <c r="F326" s="153" t="s">
        <v>424</v>
      </c>
      <c r="H326" s="154">
        <v>0.48099999999999998</v>
      </c>
      <c r="L326" s="151"/>
      <c r="M326" s="155"/>
      <c r="T326" s="156"/>
      <c r="AT326" s="152" t="s">
        <v>142</v>
      </c>
      <c r="AU326" s="152" t="s">
        <v>85</v>
      </c>
      <c r="AV326" s="13" t="s">
        <v>85</v>
      </c>
      <c r="AW326" s="13" t="s">
        <v>31</v>
      </c>
      <c r="AX326" s="13" t="s">
        <v>76</v>
      </c>
      <c r="AY326" s="152" t="s">
        <v>133</v>
      </c>
    </row>
    <row r="327" spans="2:65" s="12" customFormat="1" x14ac:dyDescent="0.2">
      <c r="B327" s="145"/>
      <c r="D327" s="146" t="s">
        <v>142</v>
      </c>
      <c r="E327" s="147" t="s">
        <v>1</v>
      </c>
      <c r="F327" s="148" t="s">
        <v>145</v>
      </c>
      <c r="H327" s="147" t="s">
        <v>1</v>
      </c>
      <c r="L327" s="145"/>
      <c r="M327" s="149"/>
      <c r="T327" s="150"/>
      <c r="AT327" s="147" t="s">
        <v>142</v>
      </c>
      <c r="AU327" s="147" t="s">
        <v>85</v>
      </c>
      <c r="AV327" s="12" t="s">
        <v>83</v>
      </c>
      <c r="AW327" s="12" t="s">
        <v>31</v>
      </c>
      <c r="AX327" s="12" t="s">
        <v>76</v>
      </c>
      <c r="AY327" s="147" t="s">
        <v>133</v>
      </c>
    </row>
    <row r="328" spans="2:65" s="13" customFormat="1" x14ac:dyDescent="0.2">
      <c r="B328" s="151"/>
      <c r="D328" s="146" t="s">
        <v>142</v>
      </c>
      <c r="E328" s="152" t="s">
        <v>1</v>
      </c>
      <c r="F328" s="153" t="s">
        <v>425</v>
      </c>
      <c r="H328" s="154">
        <v>4.16</v>
      </c>
      <c r="L328" s="151"/>
      <c r="M328" s="155"/>
      <c r="T328" s="156"/>
      <c r="AT328" s="152" t="s">
        <v>142</v>
      </c>
      <c r="AU328" s="152" t="s">
        <v>85</v>
      </c>
      <c r="AV328" s="13" t="s">
        <v>85</v>
      </c>
      <c r="AW328" s="13" t="s">
        <v>31</v>
      </c>
      <c r="AX328" s="13" t="s">
        <v>76</v>
      </c>
      <c r="AY328" s="152" t="s">
        <v>133</v>
      </c>
    </row>
    <row r="329" spans="2:65" s="14" customFormat="1" x14ac:dyDescent="0.2">
      <c r="B329" s="157"/>
      <c r="D329" s="146" t="s">
        <v>142</v>
      </c>
      <c r="E329" s="158" t="s">
        <v>1</v>
      </c>
      <c r="F329" s="159" t="s">
        <v>147</v>
      </c>
      <c r="H329" s="160">
        <v>4.641</v>
      </c>
      <c r="L329" s="157"/>
      <c r="M329" s="161"/>
      <c r="T329" s="162"/>
      <c r="AT329" s="158" t="s">
        <v>142</v>
      </c>
      <c r="AU329" s="158" t="s">
        <v>85</v>
      </c>
      <c r="AV329" s="14" t="s">
        <v>140</v>
      </c>
      <c r="AW329" s="14" t="s">
        <v>31</v>
      </c>
      <c r="AX329" s="14" t="s">
        <v>83</v>
      </c>
      <c r="AY329" s="158" t="s">
        <v>133</v>
      </c>
    </row>
    <row r="330" spans="2:65" s="1" customFormat="1" ht="44.25" customHeight="1" x14ac:dyDescent="0.2">
      <c r="B330" s="132"/>
      <c r="C330" s="133" t="s">
        <v>426</v>
      </c>
      <c r="D330" s="133" t="s">
        <v>135</v>
      </c>
      <c r="E330" s="134" t="s">
        <v>427</v>
      </c>
      <c r="F330" s="135" t="s">
        <v>428</v>
      </c>
      <c r="G330" s="136" t="s">
        <v>175</v>
      </c>
      <c r="H330" s="137">
        <v>2.5999999999999999E-2</v>
      </c>
      <c r="I330" s="138">
        <v>0</v>
      </c>
      <c r="J330" s="138">
        <f>ROUND(I330*H330,2)</f>
        <v>0</v>
      </c>
      <c r="K330" s="135" t="s">
        <v>139</v>
      </c>
      <c r="L330" s="29"/>
      <c r="M330" s="139" t="s">
        <v>1</v>
      </c>
      <c r="N330" s="140" t="s">
        <v>41</v>
      </c>
      <c r="O330" s="141">
        <v>1.208</v>
      </c>
      <c r="P330" s="141">
        <f>O330*H330</f>
        <v>3.1407999999999998E-2</v>
      </c>
      <c r="Q330" s="141">
        <v>0</v>
      </c>
      <c r="R330" s="141">
        <f>Q330*H330</f>
        <v>0</v>
      </c>
      <c r="S330" s="141">
        <v>0</v>
      </c>
      <c r="T330" s="142">
        <f>S330*H330</f>
        <v>0</v>
      </c>
      <c r="AR330" s="143" t="s">
        <v>140</v>
      </c>
      <c r="AT330" s="143" t="s">
        <v>135</v>
      </c>
      <c r="AU330" s="143" t="s">
        <v>85</v>
      </c>
      <c r="AY330" s="17" t="s">
        <v>133</v>
      </c>
      <c r="BE330" s="144">
        <f>IF(N330="základní",J330,0)</f>
        <v>0</v>
      </c>
      <c r="BF330" s="144">
        <f>IF(N330="snížená",J330,0)</f>
        <v>0</v>
      </c>
      <c r="BG330" s="144">
        <f>IF(N330="zákl. přenesená",J330,0)</f>
        <v>0</v>
      </c>
      <c r="BH330" s="144">
        <f>IF(N330="sníž. přenesená",J330,0)</f>
        <v>0</v>
      </c>
      <c r="BI330" s="144">
        <f>IF(N330="nulová",J330,0)</f>
        <v>0</v>
      </c>
      <c r="BJ330" s="17" t="s">
        <v>83</v>
      </c>
      <c r="BK330" s="144">
        <f>ROUND(I330*H330,2)</f>
        <v>0</v>
      </c>
      <c r="BL330" s="17" t="s">
        <v>140</v>
      </c>
      <c r="BM330" s="143" t="s">
        <v>429</v>
      </c>
    </row>
    <row r="331" spans="2:65" s="12" customFormat="1" x14ac:dyDescent="0.2">
      <c r="B331" s="145"/>
      <c r="D331" s="146" t="s">
        <v>142</v>
      </c>
      <c r="E331" s="147" t="s">
        <v>1</v>
      </c>
      <c r="F331" s="148" t="s">
        <v>143</v>
      </c>
      <c r="H331" s="147" t="s">
        <v>1</v>
      </c>
      <c r="L331" s="145"/>
      <c r="M331" s="149"/>
      <c r="T331" s="150"/>
      <c r="AT331" s="147" t="s">
        <v>142</v>
      </c>
      <c r="AU331" s="147" t="s">
        <v>85</v>
      </c>
      <c r="AV331" s="12" t="s">
        <v>83</v>
      </c>
      <c r="AW331" s="12" t="s">
        <v>31</v>
      </c>
      <c r="AX331" s="12" t="s">
        <v>76</v>
      </c>
      <c r="AY331" s="147" t="s">
        <v>133</v>
      </c>
    </row>
    <row r="332" spans="2:65" s="13" customFormat="1" x14ac:dyDescent="0.2">
      <c r="B332" s="151"/>
      <c r="D332" s="146" t="s">
        <v>142</v>
      </c>
      <c r="E332" s="152" t="s">
        <v>1</v>
      </c>
      <c r="F332" s="153" t="s">
        <v>430</v>
      </c>
      <c r="H332" s="154">
        <v>2.5999999999999999E-2</v>
      </c>
      <c r="L332" s="151"/>
      <c r="M332" s="155"/>
      <c r="T332" s="156"/>
      <c r="AT332" s="152" t="s">
        <v>142</v>
      </c>
      <c r="AU332" s="152" t="s">
        <v>85</v>
      </c>
      <c r="AV332" s="13" t="s">
        <v>85</v>
      </c>
      <c r="AW332" s="13" t="s">
        <v>31</v>
      </c>
      <c r="AX332" s="13" t="s">
        <v>83</v>
      </c>
      <c r="AY332" s="152" t="s">
        <v>133</v>
      </c>
    </row>
    <row r="333" spans="2:65" s="1" customFormat="1" ht="24.2" customHeight="1" x14ac:dyDescent="0.2">
      <c r="B333" s="132"/>
      <c r="C333" s="133" t="s">
        <v>431</v>
      </c>
      <c r="D333" s="133" t="s">
        <v>135</v>
      </c>
      <c r="E333" s="134" t="s">
        <v>432</v>
      </c>
      <c r="F333" s="135" t="s">
        <v>433</v>
      </c>
      <c r="G333" s="136" t="s">
        <v>138</v>
      </c>
      <c r="H333" s="137">
        <v>0.52</v>
      </c>
      <c r="I333" s="138">
        <v>0</v>
      </c>
      <c r="J333" s="138">
        <f>ROUND(I333*H333,2)</f>
        <v>0</v>
      </c>
      <c r="K333" s="135" t="s">
        <v>434</v>
      </c>
      <c r="L333" s="29"/>
      <c r="M333" s="139" t="s">
        <v>1</v>
      </c>
      <c r="N333" s="140" t="s">
        <v>41</v>
      </c>
      <c r="O333" s="141">
        <v>0.82499999999999996</v>
      </c>
      <c r="P333" s="141">
        <f>O333*H333</f>
        <v>0.42899999999999999</v>
      </c>
      <c r="Q333" s="141">
        <v>6.3899999999999998E-3</v>
      </c>
      <c r="R333" s="141">
        <f>Q333*H333</f>
        <v>3.3227999999999999E-3</v>
      </c>
      <c r="S333" s="141">
        <v>0</v>
      </c>
      <c r="T333" s="142">
        <f>S333*H333</f>
        <v>0</v>
      </c>
      <c r="AR333" s="143" t="s">
        <v>140</v>
      </c>
      <c r="AT333" s="143" t="s">
        <v>135</v>
      </c>
      <c r="AU333" s="143" t="s">
        <v>85</v>
      </c>
      <c r="AY333" s="17" t="s">
        <v>133</v>
      </c>
      <c r="BE333" s="144">
        <f>IF(N333="základní",J333,0)</f>
        <v>0</v>
      </c>
      <c r="BF333" s="144">
        <f>IF(N333="snížená",J333,0)</f>
        <v>0</v>
      </c>
      <c r="BG333" s="144">
        <f>IF(N333="zákl. přenesená",J333,0)</f>
        <v>0</v>
      </c>
      <c r="BH333" s="144">
        <f>IF(N333="sníž. přenesená",J333,0)</f>
        <v>0</v>
      </c>
      <c r="BI333" s="144">
        <f>IF(N333="nulová",J333,0)</f>
        <v>0</v>
      </c>
      <c r="BJ333" s="17" t="s">
        <v>83</v>
      </c>
      <c r="BK333" s="144">
        <f>ROUND(I333*H333,2)</f>
        <v>0</v>
      </c>
      <c r="BL333" s="17" t="s">
        <v>140</v>
      </c>
      <c r="BM333" s="143" t="s">
        <v>435</v>
      </c>
    </row>
    <row r="334" spans="2:65" s="13" customFormat="1" x14ac:dyDescent="0.2">
      <c r="B334" s="151"/>
      <c r="D334" s="146" t="s">
        <v>142</v>
      </c>
      <c r="E334" s="152" t="s">
        <v>1</v>
      </c>
      <c r="F334" s="153" t="s">
        <v>436</v>
      </c>
      <c r="H334" s="154">
        <v>0.52</v>
      </c>
      <c r="L334" s="151"/>
      <c r="M334" s="155"/>
      <c r="T334" s="156"/>
      <c r="AT334" s="152" t="s">
        <v>142</v>
      </c>
      <c r="AU334" s="152" t="s">
        <v>85</v>
      </c>
      <c r="AV334" s="13" t="s">
        <v>85</v>
      </c>
      <c r="AW334" s="13" t="s">
        <v>31</v>
      </c>
      <c r="AX334" s="13" t="s">
        <v>83</v>
      </c>
      <c r="AY334" s="152" t="s">
        <v>133</v>
      </c>
    </row>
    <row r="335" spans="2:65" s="1" customFormat="1" ht="24.2" customHeight="1" x14ac:dyDescent="0.2">
      <c r="B335" s="132"/>
      <c r="C335" s="133" t="s">
        <v>437</v>
      </c>
      <c r="D335" s="133" t="s">
        <v>135</v>
      </c>
      <c r="E335" s="134" t="s">
        <v>438</v>
      </c>
      <c r="F335" s="135" t="s">
        <v>439</v>
      </c>
      <c r="G335" s="136" t="s">
        <v>175</v>
      </c>
      <c r="H335" s="137">
        <v>6</v>
      </c>
      <c r="I335" s="138">
        <v>0</v>
      </c>
      <c r="J335" s="138">
        <f>ROUND(I335*H335,2)</f>
        <v>0</v>
      </c>
      <c r="K335" s="135" t="s">
        <v>139</v>
      </c>
      <c r="L335" s="29"/>
      <c r="M335" s="139" t="s">
        <v>1</v>
      </c>
      <c r="N335" s="140" t="s">
        <v>41</v>
      </c>
      <c r="O335" s="141">
        <v>1.9359999999999999</v>
      </c>
      <c r="P335" s="141">
        <f>O335*H335</f>
        <v>11.616</v>
      </c>
      <c r="Q335" s="141">
        <v>0</v>
      </c>
      <c r="R335" s="141">
        <f>Q335*H335</f>
        <v>0</v>
      </c>
      <c r="S335" s="141">
        <v>0</v>
      </c>
      <c r="T335" s="142">
        <f>S335*H335</f>
        <v>0</v>
      </c>
      <c r="AR335" s="143" t="s">
        <v>140</v>
      </c>
      <c r="AT335" s="143" t="s">
        <v>135</v>
      </c>
      <c r="AU335" s="143" t="s">
        <v>85</v>
      </c>
      <c r="AY335" s="17" t="s">
        <v>133</v>
      </c>
      <c r="BE335" s="144">
        <f>IF(N335="základní",J335,0)</f>
        <v>0</v>
      </c>
      <c r="BF335" s="144">
        <f>IF(N335="snížená",J335,0)</f>
        <v>0</v>
      </c>
      <c r="BG335" s="144">
        <f>IF(N335="zákl. přenesená",J335,0)</f>
        <v>0</v>
      </c>
      <c r="BH335" s="144">
        <f>IF(N335="sníž. přenesená",J335,0)</f>
        <v>0</v>
      </c>
      <c r="BI335" s="144">
        <f>IF(N335="nulová",J335,0)</f>
        <v>0</v>
      </c>
      <c r="BJ335" s="17" t="s">
        <v>83</v>
      </c>
      <c r="BK335" s="144">
        <f>ROUND(I335*H335,2)</f>
        <v>0</v>
      </c>
      <c r="BL335" s="17" t="s">
        <v>140</v>
      </c>
      <c r="BM335" s="143" t="s">
        <v>440</v>
      </c>
    </row>
    <row r="336" spans="2:65" s="12" customFormat="1" x14ac:dyDescent="0.2">
      <c r="B336" s="145"/>
      <c r="D336" s="146" t="s">
        <v>142</v>
      </c>
      <c r="E336" s="147" t="s">
        <v>1</v>
      </c>
      <c r="F336" s="148" t="s">
        <v>441</v>
      </c>
      <c r="H336" s="147" t="s">
        <v>1</v>
      </c>
      <c r="L336" s="145"/>
      <c r="M336" s="149"/>
      <c r="T336" s="150"/>
      <c r="AT336" s="147" t="s">
        <v>142</v>
      </c>
      <c r="AU336" s="147" t="s">
        <v>85</v>
      </c>
      <c r="AV336" s="12" t="s">
        <v>83</v>
      </c>
      <c r="AW336" s="12" t="s">
        <v>31</v>
      </c>
      <c r="AX336" s="12" t="s">
        <v>76</v>
      </c>
      <c r="AY336" s="147" t="s">
        <v>133</v>
      </c>
    </row>
    <row r="337" spans="2:65" s="12" customFormat="1" x14ac:dyDescent="0.2">
      <c r="B337" s="145"/>
      <c r="D337" s="146" t="s">
        <v>142</v>
      </c>
      <c r="E337" s="147" t="s">
        <v>1</v>
      </c>
      <c r="F337" s="148" t="s">
        <v>442</v>
      </c>
      <c r="H337" s="147" t="s">
        <v>1</v>
      </c>
      <c r="L337" s="145"/>
      <c r="M337" s="149"/>
      <c r="T337" s="150"/>
      <c r="AT337" s="147" t="s">
        <v>142</v>
      </c>
      <c r="AU337" s="147" t="s">
        <v>85</v>
      </c>
      <c r="AV337" s="12" t="s">
        <v>83</v>
      </c>
      <c r="AW337" s="12" t="s">
        <v>31</v>
      </c>
      <c r="AX337" s="12" t="s">
        <v>76</v>
      </c>
      <c r="AY337" s="147" t="s">
        <v>133</v>
      </c>
    </row>
    <row r="338" spans="2:65" s="12" customFormat="1" x14ac:dyDescent="0.2">
      <c r="B338" s="145"/>
      <c r="D338" s="146" t="s">
        <v>142</v>
      </c>
      <c r="E338" s="147" t="s">
        <v>1</v>
      </c>
      <c r="F338" s="148" t="s">
        <v>443</v>
      </c>
      <c r="H338" s="147" t="s">
        <v>1</v>
      </c>
      <c r="L338" s="145"/>
      <c r="M338" s="149"/>
      <c r="T338" s="150"/>
      <c r="AT338" s="147" t="s">
        <v>142</v>
      </c>
      <c r="AU338" s="147" t="s">
        <v>85</v>
      </c>
      <c r="AV338" s="12" t="s">
        <v>83</v>
      </c>
      <c r="AW338" s="12" t="s">
        <v>31</v>
      </c>
      <c r="AX338" s="12" t="s">
        <v>76</v>
      </c>
      <c r="AY338" s="147" t="s">
        <v>133</v>
      </c>
    </row>
    <row r="339" spans="2:65" s="13" customFormat="1" x14ac:dyDescent="0.2">
      <c r="B339" s="151"/>
      <c r="D339" s="146" t="s">
        <v>142</v>
      </c>
      <c r="E339" s="152" t="s">
        <v>1</v>
      </c>
      <c r="F339" s="153" t="s">
        <v>444</v>
      </c>
      <c r="H339" s="154">
        <v>6</v>
      </c>
      <c r="L339" s="151"/>
      <c r="M339" s="155"/>
      <c r="T339" s="156"/>
      <c r="AT339" s="152" t="s">
        <v>142</v>
      </c>
      <c r="AU339" s="152" t="s">
        <v>85</v>
      </c>
      <c r="AV339" s="13" t="s">
        <v>85</v>
      </c>
      <c r="AW339" s="13" t="s">
        <v>31</v>
      </c>
      <c r="AX339" s="13" t="s">
        <v>83</v>
      </c>
      <c r="AY339" s="152" t="s">
        <v>133</v>
      </c>
    </row>
    <row r="340" spans="2:65" s="1" customFormat="1" ht="37.9" customHeight="1" x14ac:dyDescent="0.2">
      <c r="B340" s="132"/>
      <c r="C340" s="133" t="s">
        <v>445</v>
      </c>
      <c r="D340" s="133" t="s">
        <v>135</v>
      </c>
      <c r="E340" s="134" t="s">
        <v>446</v>
      </c>
      <c r="F340" s="135" t="s">
        <v>447</v>
      </c>
      <c r="G340" s="136" t="s">
        <v>175</v>
      </c>
      <c r="H340" s="137">
        <v>116.48</v>
      </c>
      <c r="I340" s="138">
        <v>0</v>
      </c>
      <c r="J340" s="138">
        <f>ROUND(I340*H340,2)</f>
        <v>0</v>
      </c>
      <c r="K340" s="135" t="s">
        <v>139</v>
      </c>
      <c r="L340" s="29"/>
      <c r="M340" s="139" t="s">
        <v>1</v>
      </c>
      <c r="N340" s="140" t="s">
        <v>41</v>
      </c>
      <c r="O340" s="141">
        <v>0.57499999999999996</v>
      </c>
      <c r="P340" s="141">
        <f>O340*H340</f>
        <v>66.975999999999999</v>
      </c>
      <c r="Q340" s="141">
        <v>2.13408</v>
      </c>
      <c r="R340" s="141">
        <f>Q340*H340</f>
        <v>248.57763840000001</v>
      </c>
      <c r="S340" s="141">
        <v>0</v>
      </c>
      <c r="T340" s="142">
        <f>S340*H340</f>
        <v>0</v>
      </c>
      <c r="AR340" s="143" t="s">
        <v>140</v>
      </c>
      <c r="AT340" s="143" t="s">
        <v>135</v>
      </c>
      <c r="AU340" s="143" t="s">
        <v>85</v>
      </c>
      <c r="AY340" s="17" t="s">
        <v>133</v>
      </c>
      <c r="BE340" s="144">
        <f>IF(N340="základní",J340,0)</f>
        <v>0</v>
      </c>
      <c r="BF340" s="144">
        <f>IF(N340="snížená",J340,0)</f>
        <v>0</v>
      </c>
      <c r="BG340" s="144">
        <f>IF(N340="zákl. přenesená",J340,0)</f>
        <v>0</v>
      </c>
      <c r="BH340" s="144">
        <f>IF(N340="sníž. přenesená",J340,0)</f>
        <v>0</v>
      </c>
      <c r="BI340" s="144">
        <f>IF(N340="nulová",J340,0)</f>
        <v>0</v>
      </c>
      <c r="BJ340" s="17" t="s">
        <v>83</v>
      </c>
      <c r="BK340" s="144">
        <f>ROUND(I340*H340,2)</f>
        <v>0</v>
      </c>
      <c r="BL340" s="17" t="s">
        <v>140</v>
      </c>
      <c r="BM340" s="143" t="s">
        <v>448</v>
      </c>
    </row>
    <row r="341" spans="2:65" s="12" customFormat="1" x14ac:dyDescent="0.2">
      <c r="B341" s="145"/>
      <c r="D341" s="146" t="s">
        <v>142</v>
      </c>
      <c r="E341" s="147" t="s">
        <v>1</v>
      </c>
      <c r="F341" s="148" t="s">
        <v>145</v>
      </c>
      <c r="H341" s="147" t="s">
        <v>1</v>
      </c>
      <c r="L341" s="145"/>
      <c r="M341" s="149"/>
      <c r="T341" s="150"/>
      <c r="AT341" s="147" t="s">
        <v>142</v>
      </c>
      <c r="AU341" s="147" t="s">
        <v>85</v>
      </c>
      <c r="AV341" s="12" t="s">
        <v>83</v>
      </c>
      <c r="AW341" s="12" t="s">
        <v>31</v>
      </c>
      <c r="AX341" s="12" t="s">
        <v>76</v>
      </c>
      <c r="AY341" s="147" t="s">
        <v>133</v>
      </c>
    </row>
    <row r="342" spans="2:65" s="13" customFormat="1" x14ac:dyDescent="0.2">
      <c r="B342" s="151"/>
      <c r="D342" s="146" t="s">
        <v>142</v>
      </c>
      <c r="E342" s="152" t="s">
        <v>1</v>
      </c>
      <c r="F342" s="153" t="s">
        <v>449</v>
      </c>
      <c r="H342" s="154">
        <v>116.48</v>
      </c>
      <c r="L342" s="151"/>
      <c r="M342" s="155"/>
      <c r="T342" s="156"/>
      <c r="AT342" s="152" t="s">
        <v>142</v>
      </c>
      <c r="AU342" s="152" t="s">
        <v>85</v>
      </c>
      <c r="AV342" s="13" t="s">
        <v>85</v>
      </c>
      <c r="AW342" s="13" t="s">
        <v>31</v>
      </c>
      <c r="AX342" s="13" t="s">
        <v>83</v>
      </c>
      <c r="AY342" s="152" t="s">
        <v>133</v>
      </c>
    </row>
    <row r="343" spans="2:65" s="1" customFormat="1" ht="44.25" customHeight="1" x14ac:dyDescent="0.2">
      <c r="B343" s="132"/>
      <c r="C343" s="133" t="s">
        <v>450</v>
      </c>
      <c r="D343" s="133" t="s">
        <v>135</v>
      </c>
      <c r="E343" s="134" t="s">
        <v>451</v>
      </c>
      <c r="F343" s="135" t="s">
        <v>452</v>
      </c>
      <c r="G343" s="136" t="s">
        <v>138</v>
      </c>
      <c r="H343" s="137">
        <v>153.4</v>
      </c>
      <c r="I343" s="138">
        <v>0</v>
      </c>
      <c r="J343" s="138">
        <f>ROUND(I343*H343,2)</f>
        <v>0</v>
      </c>
      <c r="K343" s="135" t="s">
        <v>139</v>
      </c>
      <c r="L343" s="29"/>
      <c r="M343" s="139" t="s">
        <v>1</v>
      </c>
      <c r="N343" s="140" t="s">
        <v>41</v>
      </c>
      <c r="O343" s="141">
        <v>0.57499999999999996</v>
      </c>
      <c r="P343" s="141">
        <f>O343*H343</f>
        <v>88.204999999999998</v>
      </c>
      <c r="Q343" s="141">
        <v>0</v>
      </c>
      <c r="R343" s="141">
        <f>Q343*H343</f>
        <v>0</v>
      </c>
      <c r="S343" s="141">
        <v>0</v>
      </c>
      <c r="T343" s="142">
        <f>S343*H343</f>
        <v>0</v>
      </c>
      <c r="AR343" s="143" t="s">
        <v>140</v>
      </c>
      <c r="AT343" s="143" t="s">
        <v>135</v>
      </c>
      <c r="AU343" s="143" t="s">
        <v>85</v>
      </c>
      <c r="AY343" s="17" t="s">
        <v>133</v>
      </c>
      <c r="BE343" s="144">
        <f>IF(N343="základní",J343,0)</f>
        <v>0</v>
      </c>
      <c r="BF343" s="144">
        <f>IF(N343="snížená",J343,0)</f>
        <v>0</v>
      </c>
      <c r="BG343" s="144">
        <f>IF(N343="zákl. přenesená",J343,0)</f>
        <v>0</v>
      </c>
      <c r="BH343" s="144">
        <f>IF(N343="sníž. přenesená",J343,0)</f>
        <v>0</v>
      </c>
      <c r="BI343" s="144">
        <f>IF(N343="nulová",J343,0)</f>
        <v>0</v>
      </c>
      <c r="BJ343" s="17" t="s">
        <v>83</v>
      </c>
      <c r="BK343" s="144">
        <f>ROUND(I343*H343,2)</f>
        <v>0</v>
      </c>
      <c r="BL343" s="17" t="s">
        <v>140</v>
      </c>
      <c r="BM343" s="143" t="s">
        <v>453</v>
      </c>
    </row>
    <row r="344" spans="2:65" s="13" customFormat="1" x14ac:dyDescent="0.2">
      <c r="B344" s="151"/>
      <c r="D344" s="146" t="s">
        <v>142</v>
      </c>
      <c r="E344" s="152" t="s">
        <v>1</v>
      </c>
      <c r="F344" s="153" t="s">
        <v>454</v>
      </c>
      <c r="H344" s="154">
        <v>153.4</v>
      </c>
      <c r="L344" s="151"/>
      <c r="M344" s="155"/>
      <c r="T344" s="156"/>
      <c r="AT344" s="152" t="s">
        <v>142</v>
      </c>
      <c r="AU344" s="152" t="s">
        <v>85</v>
      </c>
      <c r="AV344" s="13" t="s">
        <v>85</v>
      </c>
      <c r="AW344" s="13" t="s">
        <v>31</v>
      </c>
      <c r="AX344" s="13" t="s">
        <v>83</v>
      </c>
      <c r="AY344" s="152" t="s">
        <v>133</v>
      </c>
    </row>
    <row r="345" spans="2:65" s="1" customFormat="1" ht="37.9" customHeight="1" x14ac:dyDescent="0.2">
      <c r="B345" s="132"/>
      <c r="C345" s="133" t="s">
        <v>455</v>
      </c>
      <c r="D345" s="133" t="s">
        <v>135</v>
      </c>
      <c r="E345" s="134" t="s">
        <v>456</v>
      </c>
      <c r="F345" s="135" t="s">
        <v>457</v>
      </c>
      <c r="G345" s="136" t="s">
        <v>175</v>
      </c>
      <c r="H345" s="137">
        <v>25.2</v>
      </c>
      <c r="I345" s="138">
        <v>0</v>
      </c>
      <c r="J345" s="138">
        <f>ROUND(I345*H345,2)</f>
        <v>0</v>
      </c>
      <c r="K345" s="135" t="s">
        <v>139</v>
      </c>
      <c r="L345" s="29"/>
      <c r="M345" s="139" t="s">
        <v>1</v>
      </c>
      <c r="N345" s="140" t="s">
        <v>41</v>
      </c>
      <c r="O345" s="141">
        <v>2.3050000000000002</v>
      </c>
      <c r="P345" s="141">
        <f>O345*H345</f>
        <v>58.086000000000006</v>
      </c>
      <c r="Q345" s="141">
        <v>0.41749999999999998</v>
      </c>
      <c r="R345" s="141">
        <f>Q345*H345</f>
        <v>10.520999999999999</v>
      </c>
      <c r="S345" s="141">
        <v>0</v>
      </c>
      <c r="T345" s="142">
        <f>S345*H345</f>
        <v>0</v>
      </c>
      <c r="AR345" s="143" t="s">
        <v>140</v>
      </c>
      <c r="AT345" s="143" t="s">
        <v>135</v>
      </c>
      <c r="AU345" s="143" t="s">
        <v>85</v>
      </c>
      <c r="AY345" s="17" t="s">
        <v>133</v>
      </c>
      <c r="BE345" s="144">
        <f>IF(N345="základní",J345,0)</f>
        <v>0</v>
      </c>
      <c r="BF345" s="144">
        <f>IF(N345="snížená",J345,0)</f>
        <v>0</v>
      </c>
      <c r="BG345" s="144">
        <f>IF(N345="zákl. přenesená",J345,0)</f>
        <v>0</v>
      </c>
      <c r="BH345" s="144">
        <f>IF(N345="sníž. přenesená",J345,0)</f>
        <v>0</v>
      </c>
      <c r="BI345" s="144">
        <f>IF(N345="nulová",J345,0)</f>
        <v>0</v>
      </c>
      <c r="BJ345" s="17" t="s">
        <v>83</v>
      </c>
      <c r="BK345" s="144">
        <f>ROUND(I345*H345,2)</f>
        <v>0</v>
      </c>
      <c r="BL345" s="17" t="s">
        <v>140</v>
      </c>
      <c r="BM345" s="143" t="s">
        <v>458</v>
      </c>
    </row>
    <row r="346" spans="2:65" s="12" customFormat="1" x14ac:dyDescent="0.2">
      <c r="B346" s="145"/>
      <c r="D346" s="146" t="s">
        <v>142</v>
      </c>
      <c r="E346" s="147" t="s">
        <v>1</v>
      </c>
      <c r="F346" s="148" t="s">
        <v>441</v>
      </c>
      <c r="H346" s="147" t="s">
        <v>1</v>
      </c>
      <c r="L346" s="145"/>
      <c r="M346" s="149"/>
      <c r="T346" s="150"/>
      <c r="AT346" s="147" t="s">
        <v>142</v>
      </c>
      <c r="AU346" s="147" t="s">
        <v>85</v>
      </c>
      <c r="AV346" s="12" t="s">
        <v>83</v>
      </c>
      <c r="AW346" s="12" t="s">
        <v>31</v>
      </c>
      <c r="AX346" s="12" t="s">
        <v>76</v>
      </c>
      <c r="AY346" s="147" t="s">
        <v>133</v>
      </c>
    </row>
    <row r="347" spans="2:65" s="12" customFormat="1" x14ac:dyDescent="0.2">
      <c r="B347" s="145"/>
      <c r="D347" s="146" t="s">
        <v>142</v>
      </c>
      <c r="E347" s="147" t="s">
        <v>1</v>
      </c>
      <c r="F347" s="148" t="s">
        <v>442</v>
      </c>
      <c r="H347" s="147" t="s">
        <v>1</v>
      </c>
      <c r="L347" s="145"/>
      <c r="M347" s="149"/>
      <c r="T347" s="150"/>
      <c r="AT347" s="147" t="s">
        <v>142</v>
      </c>
      <c r="AU347" s="147" t="s">
        <v>85</v>
      </c>
      <c r="AV347" s="12" t="s">
        <v>83</v>
      </c>
      <c r="AW347" s="12" t="s">
        <v>31</v>
      </c>
      <c r="AX347" s="12" t="s">
        <v>76</v>
      </c>
      <c r="AY347" s="147" t="s">
        <v>133</v>
      </c>
    </row>
    <row r="348" spans="2:65" s="12" customFormat="1" x14ac:dyDescent="0.2">
      <c r="B348" s="145"/>
      <c r="D348" s="146" t="s">
        <v>142</v>
      </c>
      <c r="E348" s="147" t="s">
        <v>1</v>
      </c>
      <c r="F348" s="148" t="s">
        <v>443</v>
      </c>
      <c r="H348" s="147" t="s">
        <v>1</v>
      </c>
      <c r="L348" s="145"/>
      <c r="M348" s="149"/>
      <c r="T348" s="150"/>
      <c r="AT348" s="147" t="s">
        <v>142</v>
      </c>
      <c r="AU348" s="147" t="s">
        <v>85</v>
      </c>
      <c r="AV348" s="12" t="s">
        <v>83</v>
      </c>
      <c r="AW348" s="12" t="s">
        <v>31</v>
      </c>
      <c r="AX348" s="12" t="s">
        <v>76</v>
      </c>
      <c r="AY348" s="147" t="s">
        <v>133</v>
      </c>
    </row>
    <row r="349" spans="2:65" s="13" customFormat="1" x14ac:dyDescent="0.2">
      <c r="B349" s="151"/>
      <c r="D349" s="146" t="s">
        <v>142</v>
      </c>
      <c r="E349" s="152" t="s">
        <v>1</v>
      </c>
      <c r="F349" s="153" t="s">
        <v>178</v>
      </c>
      <c r="H349" s="154">
        <v>25.2</v>
      </c>
      <c r="L349" s="151"/>
      <c r="M349" s="155"/>
      <c r="T349" s="156"/>
      <c r="AT349" s="152" t="s">
        <v>142</v>
      </c>
      <c r="AU349" s="152" t="s">
        <v>85</v>
      </c>
      <c r="AV349" s="13" t="s">
        <v>85</v>
      </c>
      <c r="AW349" s="13" t="s">
        <v>31</v>
      </c>
      <c r="AX349" s="13" t="s">
        <v>83</v>
      </c>
      <c r="AY349" s="152" t="s">
        <v>133</v>
      </c>
    </row>
    <row r="350" spans="2:65" s="1" customFormat="1" ht="24.2" customHeight="1" x14ac:dyDescent="0.2">
      <c r="B350" s="132"/>
      <c r="C350" s="133" t="s">
        <v>459</v>
      </c>
      <c r="D350" s="133" t="s">
        <v>135</v>
      </c>
      <c r="E350" s="134" t="s">
        <v>460</v>
      </c>
      <c r="F350" s="135" t="s">
        <v>461</v>
      </c>
      <c r="G350" s="136" t="s">
        <v>138</v>
      </c>
      <c r="H350" s="137">
        <v>63</v>
      </c>
      <c r="I350" s="138">
        <v>0</v>
      </c>
      <c r="J350" s="138">
        <f>ROUND(I350*H350,2)</f>
        <v>0</v>
      </c>
      <c r="K350" s="135" t="s">
        <v>139</v>
      </c>
      <c r="L350" s="29"/>
      <c r="M350" s="139" t="s">
        <v>1</v>
      </c>
      <c r="N350" s="140" t="s">
        <v>41</v>
      </c>
      <c r="O350" s="141">
        <v>0.46</v>
      </c>
      <c r="P350" s="141">
        <f>O350*H350</f>
        <v>28.98</v>
      </c>
      <c r="Q350" s="141">
        <v>0</v>
      </c>
      <c r="R350" s="141">
        <f>Q350*H350</f>
        <v>0</v>
      </c>
      <c r="S350" s="141">
        <v>0</v>
      </c>
      <c r="T350" s="142">
        <f>S350*H350</f>
        <v>0</v>
      </c>
      <c r="AR350" s="143" t="s">
        <v>140</v>
      </c>
      <c r="AT350" s="143" t="s">
        <v>135</v>
      </c>
      <c r="AU350" s="143" t="s">
        <v>85</v>
      </c>
      <c r="AY350" s="17" t="s">
        <v>133</v>
      </c>
      <c r="BE350" s="144">
        <f>IF(N350="základní",J350,0)</f>
        <v>0</v>
      </c>
      <c r="BF350" s="144">
        <f>IF(N350="snížená",J350,0)</f>
        <v>0</v>
      </c>
      <c r="BG350" s="144">
        <f>IF(N350="zákl. přenesená",J350,0)</f>
        <v>0</v>
      </c>
      <c r="BH350" s="144">
        <f>IF(N350="sníž. přenesená",J350,0)</f>
        <v>0</v>
      </c>
      <c r="BI350" s="144">
        <f>IF(N350="nulová",J350,0)</f>
        <v>0</v>
      </c>
      <c r="BJ350" s="17" t="s">
        <v>83</v>
      </c>
      <c r="BK350" s="144">
        <f>ROUND(I350*H350,2)</f>
        <v>0</v>
      </c>
      <c r="BL350" s="17" t="s">
        <v>140</v>
      </c>
      <c r="BM350" s="143" t="s">
        <v>462</v>
      </c>
    </row>
    <row r="351" spans="2:65" s="13" customFormat="1" x14ac:dyDescent="0.2">
      <c r="B351" s="151"/>
      <c r="D351" s="146" t="s">
        <v>142</v>
      </c>
      <c r="E351" s="152" t="s">
        <v>1</v>
      </c>
      <c r="F351" s="153" t="s">
        <v>211</v>
      </c>
      <c r="H351" s="154">
        <v>63</v>
      </c>
      <c r="L351" s="151"/>
      <c r="M351" s="155"/>
      <c r="T351" s="156"/>
      <c r="AT351" s="152" t="s">
        <v>142</v>
      </c>
      <c r="AU351" s="152" t="s">
        <v>85</v>
      </c>
      <c r="AV351" s="13" t="s">
        <v>85</v>
      </c>
      <c r="AW351" s="13" t="s">
        <v>31</v>
      </c>
      <c r="AX351" s="13" t="s">
        <v>83</v>
      </c>
      <c r="AY351" s="152" t="s">
        <v>133</v>
      </c>
    </row>
    <row r="352" spans="2:65" s="1" customFormat="1" ht="37.9" customHeight="1" x14ac:dyDescent="0.2">
      <c r="B352" s="132"/>
      <c r="C352" s="133" t="s">
        <v>463</v>
      </c>
      <c r="D352" s="133" t="s">
        <v>135</v>
      </c>
      <c r="E352" s="134" t="s">
        <v>464</v>
      </c>
      <c r="F352" s="135" t="s">
        <v>465</v>
      </c>
      <c r="G352" s="136" t="s">
        <v>175</v>
      </c>
      <c r="H352" s="137">
        <v>41.36</v>
      </c>
      <c r="I352" s="138">
        <v>0</v>
      </c>
      <c r="J352" s="138">
        <f>ROUND(I352*H352,2)</f>
        <v>0</v>
      </c>
      <c r="K352" s="135" t="s">
        <v>139</v>
      </c>
      <c r="L352" s="29"/>
      <c r="M352" s="139" t="s">
        <v>1</v>
      </c>
      <c r="N352" s="140" t="s">
        <v>41</v>
      </c>
      <c r="O352" s="141">
        <v>0.27500000000000002</v>
      </c>
      <c r="P352" s="141">
        <f>O352*H352</f>
        <v>11.374000000000001</v>
      </c>
      <c r="Q352" s="141">
        <v>0</v>
      </c>
      <c r="R352" s="141">
        <f>Q352*H352</f>
        <v>0</v>
      </c>
      <c r="S352" s="141">
        <v>0</v>
      </c>
      <c r="T352" s="142">
        <f>S352*H352</f>
        <v>0</v>
      </c>
      <c r="AR352" s="143" t="s">
        <v>140</v>
      </c>
      <c r="AT352" s="143" t="s">
        <v>135</v>
      </c>
      <c r="AU352" s="143" t="s">
        <v>85</v>
      </c>
      <c r="AY352" s="17" t="s">
        <v>133</v>
      </c>
      <c r="BE352" s="144">
        <f>IF(N352="základní",J352,0)</f>
        <v>0</v>
      </c>
      <c r="BF352" s="144">
        <f>IF(N352="snížená",J352,0)</f>
        <v>0</v>
      </c>
      <c r="BG352" s="144">
        <f>IF(N352="zákl. přenesená",J352,0)</f>
        <v>0</v>
      </c>
      <c r="BH352" s="144">
        <f>IF(N352="sníž. přenesená",J352,0)</f>
        <v>0</v>
      </c>
      <c r="BI352" s="144">
        <f>IF(N352="nulová",J352,0)</f>
        <v>0</v>
      </c>
      <c r="BJ352" s="17" t="s">
        <v>83</v>
      </c>
      <c r="BK352" s="144">
        <f>ROUND(I352*H352,2)</f>
        <v>0</v>
      </c>
      <c r="BL352" s="17" t="s">
        <v>140</v>
      </c>
      <c r="BM352" s="143" t="s">
        <v>466</v>
      </c>
    </row>
    <row r="353" spans="2:65" s="12" customFormat="1" x14ac:dyDescent="0.2">
      <c r="B353" s="145"/>
      <c r="D353" s="146" t="s">
        <v>142</v>
      </c>
      <c r="E353" s="147" t="s">
        <v>1</v>
      </c>
      <c r="F353" s="148" t="s">
        <v>467</v>
      </c>
      <c r="H353" s="147" t="s">
        <v>1</v>
      </c>
      <c r="L353" s="145"/>
      <c r="M353" s="149"/>
      <c r="T353" s="150"/>
      <c r="AT353" s="147" t="s">
        <v>142</v>
      </c>
      <c r="AU353" s="147" t="s">
        <v>85</v>
      </c>
      <c r="AV353" s="12" t="s">
        <v>83</v>
      </c>
      <c r="AW353" s="12" t="s">
        <v>31</v>
      </c>
      <c r="AX353" s="12" t="s">
        <v>76</v>
      </c>
      <c r="AY353" s="147" t="s">
        <v>133</v>
      </c>
    </row>
    <row r="354" spans="2:65" s="12" customFormat="1" x14ac:dyDescent="0.2">
      <c r="B354" s="145"/>
      <c r="D354" s="146" t="s">
        <v>142</v>
      </c>
      <c r="E354" s="147" t="s">
        <v>1</v>
      </c>
      <c r="F354" s="148" t="s">
        <v>468</v>
      </c>
      <c r="H354" s="147" t="s">
        <v>1</v>
      </c>
      <c r="L354" s="145"/>
      <c r="M354" s="149"/>
      <c r="T354" s="150"/>
      <c r="AT354" s="147" t="s">
        <v>142</v>
      </c>
      <c r="AU354" s="147" t="s">
        <v>85</v>
      </c>
      <c r="AV354" s="12" t="s">
        <v>83</v>
      </c>
      <c r="AW354" s="12" t="s">
        <v>31</v>
      </c>
      <c r="AX354" s="12" t="s">
        <v>76</v>
      </c>
      <c r="AY354" s="147" t="s">
        <v>133</v>
      </c>
    </row>
    <row r="355" spans="2:65" s="12" customFormat="1" x14ac:dyDescent="0.2">
      <c r="B355" s="145"/>
      <c r="D355" s="146" t="s">
        <v>142</v>
      </c>
      <c r="E355" s="147" t="s">
        <v>1</v>
      </c>
      <c r="F355" s="148" t="s">
        <v>443</v>
      </c>
      <c r="H355" s="147" t="s">
        <v>1</v>
      </c>
      <c r="L355" s="145"/>
      <c r="M355" s="149"/>
      <c r="T355" s="150"/>
      <c r="AT355" s="147" t="s">
        <v>142</v>
      </c>
      <c r="AU355" s="147" t="s">
        <v>85</v>
      </c>
      <c r="AV355" s="12" t="s">
        <v>83</v>
      </c>
      <c r="AW355" s="12" t="s">
        <v>31</v>
      </c>
      <c r="AX355" s="12" t="s">
        <v>76</v>
      </c>
      <c r="AY355" s="147" t="s">
        <v>133</v>
      </c>
    </row>
    <row r="356" spans="2:65" s="13" customFormat="1" x14ac:dyDescent="0.2">
      <c r="B356" s="151"/>
      <c r="D356" s="146" t="s">
        <v>142</v>
      </c>
      <c r="E356" s="152" t="s">
        <v>1</v>
      </c>
      <c r="F356" s="153" t="s">
        <v>469</v>
      </c>
      <c r="H356" s="154">
        <v>41.36</v>
      </c>
      <c r="L356" s="151"/>
      <c r="M356" s="155"/>
      <c r="T356" s="156"/>
      <c r="AT356" s="152" t="s">
        <v>142</v>
      </c>
      <c r="AU356" s="152" t="s">
        <v>85</v>
      </c>
      <c r="AV356" s="13" t="s">
        <v>85</v>
      </c>
      <c r="AW356" s="13" t="s">
        <v>31</v>
      </c>
      <c r="AX356" s="13" t="s">
        <v>83</v>
      </c>
      <c r="AY356" s="152" t="s">
        <v>133</v>
      </c>
    </row>
    <row r="357" spans="2:65" s="11" customFormat="1" ht="22.9" customHeight="1" x14ac:dyDescent="0.2">
      <c r="B357" s="121"/>
      <c r="D357" s="122" t="s">
        <v>75</v>
      </c>
      <c r="E357" s="130" t="s">
        <v>160</v>
      </c>
      <c r="F357" s="130" t="s">
        <v>470</v>
      </c>
      <c r="J357" s="131">
        <f>BK357</f>
        <v>0</v>
      </c>
      <c r="L357" s="121"/>
      <c r="M357" s="125"/>
      <c r="P357" s="126">
        <f>SUM(P358:P398)</f>
        <v>4.6369020000000001</v>
      </c>
      <c r="R357" s="126">
        <f>SUM(R358:R398)</f>
        <v>0</v>
      </c>
      <c r="T357" s="127">
        <f>SUM(T358:T398)</f>
        <v>0</v>
      </c>
      <c r="AR357" s="122" t="s">
        <v>83</v>
      </c>
      <c r="AT357" s="128" t="s">
        <v>75</v>
      </c>
      <c r="AU357" s="128" t="s">
        <v>83</v>
      </c>
      <c r="AY357" s="122" t="s">
        <v>133</v>
      </c>
      <c r="BK357" s="129">
        <f>SUM(BK358:BK398)</f>
        <v>0</v>
      </c>
    </row>
    <row r="358" spans="2:65" s="1" customFormat="1" ht="37.9" customHeight="1" x14ac:dyDescent="0.2">
      <c r="B358" s="132"/>
      <c r="C358" s="133" t="s">
        <v>471</v>
      </c>
      <c r="D358" s="133" t="s">
        <v>135</v>
      </c>
      <c r="E358" s="134" t="s">
        <v>472</v>
      </c>
      <c r="F358" s="135" t="s">
        <v>473</v>
      </c>
      <c r="G358" s="136" t="s">
        <v>138</v>
      </c>
      <c r="H358" s="137">
        <v>5.5220000000000002</v>
      </c>
      <c r="I358" s="138">
        <v>0</v>
      </c>
      <c r="J358" s="138">
        <f>ROUND(I358*H358,2)</f>
        <v>0</v>
      </c>
      <c r="K358" s="135" t="s">
        <v>139</v>
      </c>
      <c r="L358" s="29"/>
      <c r="M358" s="139" t="s">
        <v>1</v>
      </c>
      <c r="N358" s="140" t="s">
        <v>41</v>
      </c>
      <c r="O358" s="141">
        <v>5.7000000000000002E-2</v>
      </c>
      <c r="P358" s="141">
        <f>O358*H358</f>
        <v>0.31475400000000003</v>
      </c>
      <c r="Q358" s="141">
        <v>0</v>
      </c>
      <c r="R358" s="141">
        <f>Q358*H358</f>
        <v>0</v>
      </c>
      <c r="S358" s="141">
        <v>0</v>
      </c>
      <c r="T358" s="142">
        <f>S358*H358</f>
        <v>0</v>
      </c>
      <c r="AR358" s="143" t="s">
        <v>140</v>
      </c>
      <c r="AT358" s="143" t="s">
        <v>135</v>
      </c>
      <c r="AU358" s="143" t="s">
        <v>85</v>
      </c>
      <c r="AY358" s="17" t="s">
        <v>133</v>
      </c>
      <c r="BE358" s="144">
        <f>IF(N358="základní",J358,0)</f>
        <v>0</v>
      </c>
      <c r="BF358" s="144">
        <f>IF(N358="snížená",J358,0)</f>
        <v>0</v>
      </c>
      <c r="BG358" s="144">
        <f>IF(N358="zákl. přenesená",J358,0)</f>
        <v>0</v>
      </c>
      <c r="BH358" s="144">
        <f>IF(N358="sníž. přenesená",J358,0)</f>
        <v>0</v>
      </c>
      <c r="BI358" s="144">
        <f>IF(N358="nulová",J358,0)</f>
        <v>0</v>
      </c>
      <c r="BJ358" s="17" t="s">
        <v>83</v>
      </c>
      <c r="BK358" s="144">
        <f>ROUND(I358*H358,2)</f>
        <v>0</v>
      </c>
      <c r="BL358" s="17" t="s">
        <v>140</v>
      </c>
      <c r="BM358" s="143" t="s">
        <v>474</v>
      </c>
    </row>
    <row r="359" spans="2:65" s="12" customFormat="1" x14ac:dyDescent="0.2">
      <c r="B359" s="145"/>
      <c r="D359" s="146" t="s">
        <v>142</v>
      </c>
      <c r="E359" s="147" t="s">
        <v>1</v>
      </c>
      <c r="F359" s="148" t="s">
        <v>145</v>
      </c>
      <c r="H359" s="147" t="s">
        <v>1</v>
      </c>
      <c r="L359" s="145"/>
      <c r="M359" s="149"/>
      <c r="T359" s="150"/>
      <c r="AT359" s="147" t="s">
        <v>142</v>
      </c>
      <c r="AU359" s="147" t="s">
        <v>85</v>
      </c>
      <c r="AV359" s="12" t="s">
        <v>83</v>
      </c>
      <c r="AW359" s="12" t="s">
        <v>31</v>
      </c>
      <c r="AX359" s="12" t="s">
        <v>76</v>
      </c>
      <c r="AY359" s="147" t="s">
        <v>133</v>
      </c>
    </row>
    <row r="360" spans="2:65" s="13" customFormat="1" x14ac:dyDescent="0.2">
      <c r="B360" s="151"/>
      <c r="D360" s="146" t="s">
        <v>142</v>
      </c>
      <c r="E360" s="152" t="s">
        <v>1</v>
      </c>
      <c r="F360" s="153" t="s">
        <v>151</v>
      </c>
      <c r="H360" s="154">
        <v>5.5220000000000002</v>
      </c>
      <c r="L360" s="151"/>
      <c r="M360" s="155"/>
      <c r="T360" s="156"/>
      <c r="AT360" s="152" t="s">
        <v>142</v>
      </c>
      <c r="AU360" s="152" t="s">
        <v>85</v>
      </c>
      <c r="AV360" s="13" t="s">
        <v>85</v>
      </c>
      <c r="AW360" s="13" t="s">
        <v>31</v>
      </c>
      <c r="AX360" s="13" t="s">
        <v>83</v>
      </c>
      <c r="AY360" s="152" t="s">
        <v>133</v>
      </c>
    </row>
    <row r="361" spans="2:65" s="1" customFormat="1" ht="33" customHeight="1" x14ac:dyDescent="0.2">
      <c r="B361" s="132"/>
      <c r="C361" s="133" t="s">
        <v>475</v>
      </c>
      <c r="D361" s="133" t="s">
        <v>135</v>
      </c>
      <c r="E361" s="134" t="s">
        <v>476</v>
      </c>
      <c r="F361" s="135" t="s">
        <v>477</v>
      </c>
      <c r="G361" s="136" t="s">
        <v>138</v>
      </c>
      <c r="H361" s="137">
        <v>5.5220000000000002</v>
      </c>
      <c r="I361" s="138">
        <v>0</v>
      </c>
      <c r="J361" s="138">
        <f>ROUND(I361*H361,2)</f>
        <v>0</v>
      </c>
      <c r="K361" s="135" t="s">
        <v>139</v>
      </c>
      <c r="L361" s="29"/>
      <c r="M361" s="139" t="s">
        <v>1</v>
      </c>
      <c r="N361" s="140" t="s">
        <v>41</v>
      </c>
      <c r="O361" s="141">
        <v>9.4E-2</v>
      </c>
      <c r="P361" s="141">
        <f>O361*H361</f>
        <v>0.51906799999999997</v>
      </c>
      <c r="Q361" s="141">
        <v>0</v>
      </c>
      <c r="R361" s="141">
        <f>Q361*H361</f>
        <v>0</v>
      </c>
      <c r="S361" s="141">
        <v>0</v>
      </c>
      <c r="T361" s="142">
        <f>S361*H361</f>
        <v>0</v>
      </c>
      <c r="AR361" s="143" t="s">
        <v>140</v>
      </c>
      <c r="AT361" s="143" t="s">
        <v>135</v>
      </c>
      <c r="AU361" s="143" t="s">
        <v>85</v>
      </c>
      <c r="AY361" s="17" t="s">
        <v>133</v>
      </c>
      <c r="BE361" s="144">
        <f>IF(N361="základní",J361,0)</f>
        <v>0</v>
      </c>
      <c r="BF361" s="144">
        <f>IF(N361="snížená",J361,0)</f>
        <v>0</v>
      </c>
      <c r="BG361" s="144">
        <f>IF(N361="zákl. přenesená",J361,0)</f>
        <v>0</v>
      </c>
      <c r="BH361" s="144">
        <f>IF(N361="sníž. přenesená",J361,0)</f>
        <v>0</v>
      </c>
      <c r="BI361" s="144">
        <f>IF(N361="nulová",J361,0)</f>
        <v>0</v>
      </c>
      <c r="BJ361" s="17" t="s">
        <v>83</v>
      </c>
      <c r="BK361" s="144">
        <f>ROUND(I361*H361,2)</f>
        <v>0</v>
      </c>
      <c r="BL361" s="17" t="s">
        <v>140</v>
      </c>
      <c r="BM361" s="143" t="s">
        <v>478</v>
      </c>
    </row>
    <row r="362" spans="2:65" s="12" customFormat="1" x14ac:dyDescent="0.2">
      <c r="B362" s="145"/>
      <c r="D362" s="146" t="s">
        <v>142</v>
      </c>
      <c r="E362" s="147" t="s">
        <v>1</v>
      </c>
      <c r="F362" s="148" t="s">
        <v>145</v>
      </c>
      <c r="H362" s="147" t="s">
        <v>1</v>
      </c>
      <c r="L362" s="145"/>
      <c r="M362" s="149"/>
      <c r="T362" s="150"/>
      <c r="AT362" s="147" t="s">
        <v>142</v>
      </c>
      <c r="AU362" s="147" t="s">
        <v>85</v>
      </c>
      <c r="AV362" s="12" t="s">
        <v>83</v>
      </c>
      <c r="AW362" s="12" t="s">
        <v>31</v>
      </c>
      <c r="AX362" s="12" t="s">
        <v>76</v>
      </c>
      <c r="AY362" s="147" t="s">
        <v>133</v>
      </c>
    </row>
    <row r="363" spans="2:65" s="13" customFormat="1" x14ac:dyDescent="0.2">
      <c r="B363" s="151"/>
      <c r="D363" s="146" t="s">
        <v>142</v>
      </c>
      <c r="E363" s="152" t="s">
        <v>1</v>
      </c>
      <c r="F363" s="153" t="s">
        <v>151</v>
      </c>
      <c r="H363" s="154">
        <v>5.5220000000000002</v>
      </c>
      <c r="L363" s="151"/>
      <c r="M363" s="155"/>
      <c r="T363" s="156"/>
      <c r="AT363" s="152" t="s">
        <v>142</v>
      </c>
      <c r="AU363" s="152" t="s">
        <v>85</v>
      </c>
      <c r="AV363" s="13" t="s">
        <v>85</v>
      </c>
      <c r="AW363" s="13" t="s">
        <v>31</v>
      </c>
      <c r="AX363" s="13" t="s">
        <v>83</v>
      </c>
      <c r="AY363" s="152" t="s">
        <v>133</v>
      </c>
    </row>
    <row r="364" spans="2:65" s="1" customFormat="1" ht="33" customHeight="1" x14ac:dyDescent="0.2">
      <c r="B364" s="132"/>
      <c r="C364" s="133" t="s">
        <v>479</v>
      </c>
      <c r="D364" s="133" t="s">
        <v>135</v>
      </c>
      <c r="E364" s="134" t="s">
        <v>480</v>
      </c>
      <c r="F364" s="135" t="s">
        <v>481</v>
      </c>
      <c r="G364" s="136" t="s">
        <v>138</v>
      </c>
      <c r="H364" s="137">
        <v>12.11</v>
      </c>
      <c r="I364" s="138">
        <v>0</v>
      </c>
      <c r="J364" s="138">
        <f>ROUND(I364*H364,2)</f>
        <v>0</v>
      </c>
      <c r="K364" s="135" t="s">
        <v>139</v>
      </c>
      <c r="L364" s="29"/>
      <c r="M364" s="139" t="s">
        <v>1</v>
      </c>
      <c r="N364" s="140" t="s">
        <v>41</v>
      </c>
      <c r="O364" s="141">
        <v>0.109</v>
      </c>
      <c r="P364" s="141">
        <f>O364*H364</f>
        <v>1.31999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140</v>
      </c>
      <c r="AT364" s="143" t="s">
        <v>135</v>
      </c>
      <c r="AU364" s="143" t="s">
        <v>85</v>
      </c>
      <c r="AY364" s="17" t="s">
        <v>133</v>
      </c>
      <c r="BE364" s="144">
        <f>IF(N364="základní",J364,0)</f>
        <v>0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7" t="s">
        <v>83</v>
      </c>
      <c r="BK364" s="144">
        <f>ROUND(I364*H364,2)</f>
        <v>0</v>
      </c>
      <c r="BL364" s="17" t="s">
        <v>140</v>
      </c>
      <c r="BM364" s="143" t="s">
        <v>482</v>
      </c>
    </row>
    <row r="365" spans="2:65" s="12" customFormat="1" x14ac:dyDescent="0.2">
      <c r="B365" s="145"/>
      <c r="D365" s="146" t="s">
        <v>142</v>
      </c>
      <c r="E365" s="147" t="s">
        <v>1</v>
      </c>
      <c r="F365" s="148" t="s">
        <v>483</v>
      </c>
      <c r="H365" s="147" t="s">
        <v>1</v>
      </c>
      <c r="L365" s="145"/>
      <c r="M365" s="149"/>
      <c r="T365" s="150"/>
      <c r="AT365" s="147" t="s">
        <v>142</v>
      </c>
      <c r="AU365" s="147" t="s">
        <v>85</v>
      </c>
      <c r="AV365" s="12" t="s">
        <v>83</v>
      </c>
      <c r="AW365" s="12" t="s">
        <v>31</v>
      </c>
      <c r="AX365" s="12" t="s">
        <v>76</v>
      </c>
      <c r="AY365" s="147" t="s">
        <v>133</v>
      </c>
    </row>
    <row r="366" spans="2:65" s="12" customFormat="1" x14ac:dyDescent="0.2">
      <c r="B366" s="145"/>
      <c r="D366" s="146" t="s">
        <v>142</v>
      </c>
      <c r="E366" s="147" t="s">
        <v>1</v>
      </c>
      <c r="F366" s="148" t="s">
        <v>143</v>
      </c>
      <c r="H366" s="147" t="s">
        <v>1</v>
      </c>
      <c r="L366" s="145"/>
      <c r="M366" s="149"/>
      <c r="T366" s="150"/>
      <c r="AT366" s="147" t="s">
        <v>142</v>
      </c>
      <c r="AU366" s="147" t="s">
        <v>85</v>
      </c>
      <c r="AV366" s="12" t="s">
        <v>83</v>
      </c>
      <c r="AW366" s="12" t="s">
        <v>31</v>
      </c>
      <c r="AX366" s="12" t="s">
        <v>76</v>
      </c>
      <c r="AY366" s="147" t="s">
        <v>133</v>
      </c>
    </row>
    <row r="367" spans="2:65" s="13" customFormat="1" x14ac:dyDescent="0.2">
      <c r="B367" s="151"/>
      <c r="D367" s="146" t="s">
        <v>142</v>
      </c>
      <c r="E367" s="152" t="s">
        <v>1</v>
      </c>
      <c r="F367" s="153" t="s">
        <v>144</v>
      </c>
      <c r="H367" s="154">
        <v>9.36</v>
      </c>
      <c r="L367" s="151"/>
      <c r="M367" s="155"/>
      <c r="T367" s="156"/>
      <c r="AT367" s="152" t="s">
        <v>142</v>
      </c>
      <c r="AU367" s="152" t="s">
        <v>85</v>
      </c>
      <c r="AV367" s="13" t="s">
        <v>85</v>
      </c>
      <c r="AW367" s="13" t="s">
        <v>31</v>
      </c>
      <c r="AX367" s="13" t="s">
        <v>76</v>
      </c>
      <c r="AY367" s="152" t="s">
        <v>133</v>
      </c>
    </row>
    <row r="368" spans="2:65" s="12" customFormat="1" x14ac:dyDescent="0.2">
      <c r="B368" s="145"/>
      <c r="D368" s="146" t="s">
        <v>142</v>
      </c>
      <c r="E368" s="147" t="s">
        <v>1</v>
      </c>
      <c r="F368" s="148" t="s">
        <v>145</v>
      </c>
      <c r="H368" s="147" t="s">
        <v>1</v>
      </c>
      <c r="L368" s="145"/>
      <c r="M368" s="149"/>
      <c r="T368" s="150"/>
      <c r="AT368" s="147" t="s">
        <v>142</v>
      </c>
      <c r="AU368" s="147" t="s">
        <v>85</v>
      </c>
      <c r="AV368" s="12" t="s">
        <v>83</v>
      </c>
      <c r="AW368" s="12" t="s">
        <v>31</v>
      </c>
      <c r="AX368" s="12" t="s">
        <v>76</v>
      </c>
      <c r="AY368" s="147" t="s">
        <v>133</v>
      </c>
    </row>
    <row r="369" spans="2:65" s="13" customFormat="1" x14ac:dyDescent="0.2">
      <c r="B369" s="151"/>
      <c r="D369" s="146" t="s">
        <v>142</v>
      </c>
      <c r="E369" s="152" t="s">
        <v>1</v>
      </c>
      <c r="F369" s="153" t="s">
        <v>146</v>
      </c>
      <c r="H369" s="154">
        <v>2.75</v>
      </c>
      <c r="L369" s="151"/>
      <c r="M369" s="155"/>
      <c r="T369" s="156"/>
      <c r="AT369" s="152" t="s">
        <v>142</v>
      </c>
      <c r="AU369" s="152" t="s">
        <v>85</v>
      </c>
      <c r="AV369" s="13" t="s">
        <v>85</v>
      </c>
      <c r="AW369" s="13" t="s">
        <v>31</v>
      </c>
      <c r="AX369" s="13" t="s">
        <v>76</v>
      </c>
      <c r="AY369" s="152" t="s">
        <v>133</v>
      </c>
    </row>
    <row r="370" spans="2:65" s="14" customFormat="1" x14ac:dyDescent="0.2">
      <c r="B370" s="157"/>
      <c r="D370" s="146" t="s">
        <v>142</v>
      </c>
      <c r="E370" s="158" t="s">
        <v>1</v>
      </c>
      <c r="F370" s="159" t="s">
        <v>147</v>
      </c>
      <c r="H370" s="160">
        <v>12.11</v>
      </c>
      <c r="L370" s="157"/>
      <c r="M370" s="161"/>
      <c r="T370" s="162"/>
      <c r="AT370" s="158" t="s">
        <v>142</v>
      </c>
      <c r="AU370" s="158" t="s">
        <v>85</v>
      </c>
      <c r="AV370" s="14" t="s">
        <v>140</v>
      </c>
      <c r="AW370" s="14" t="s">
        <v>31</v>
      </c>
      <c r="AX370" s="14" t="s">
        <v>83</v>
      </c>
      <c r="AY370" s="158" t="s">
        <v>133</v>
      </c>
    </row>
    <row r="371" spans="2:65" s="1" customFormat="1" ht="49.15" customHeight="1" x14ac:dyDescent="0.2">
      <c r="B371" s="132"/>
      <c r="C371" s="133" t="s">
        <v>484</v>
      </c>
      <c r="D371" s="133" t="s">
        <v>135</v>
      </c>
      <c r="E371" s="134" t="s">
        <v>485</v>
      </c>
      <c r="F371" s="135" t="s">
        <v>486</v>
      </c>
      <c r="G371" s="136" t="s">
        <v>138</v>
      </c>
      <c r="H371" s="137">
        <v>12.11</v>
      </c>
      <c r="I371" s="138">
        <v>0</v>
      </c>
      <c r="J371" s="138">
        <f>ROUND(I371*H371,2)</f>
        <v>0</v>
      </c>
      <c r="K371" s="135" t="s">
        <v>139</v>
      </c>
      <c r="L371" s="29"/>
      <c r="M371" s="139" t="s">
        <v>1</v>
      </c>
      <c r="N371" s="140" t="s">
        <v>41</v>
      </c>
      <c r="O371" s="141">
        <v>6.4000000000000001E-2</v>
      </c>
      <c r="P371" s="141">
        <f>O371*H371</f>
        <v>0.77503999999999995</v>
      </c>
      <c r="Q371" s="141">
        <v>0</v>
      </c>
      <c r="R371" s="141">
        <f>Q371*H371</f>
        <v>0</v>
      </c>
      <c r="S371" s="141">
        <v>0</v>
      </c>
      <c r="T371" s="142">
        <f>S371*H371</f>
        <v>0</v>
      </c>
      <c r="AR371" s="143" t="s">
        <v>140</v>
      </c>
      <c r="AT371" s="143" t="s">
        <v>135</v>
      </c>
      <c r="AU371" s="143" t="s">
        <v>85</v>
      </c>
      <c r="AY371" s="17" t="s">
        <v>133</v>
      </c>
      <c r="BE371" s="144">
        <f>IF(N371="základní",J371,0)</f>
        <v>0</v>
      </c>
      <c r="BF371" s="144">
        <f>IF(N371="snížená",J371,0)</f>
        <v>0</v>
      </c>
      <c r="BG371" s="144">
        <f>IF(N371="zákl. přenesená",J371,0)</f>
        <v>0</v>
      </c>
      <c r="BH371" s="144">
        <f>IF(N371="sníž. přenesená",J371,0)</f>
        <v>0</v>
      </c>
      <c r="BI371" s="144">
        <f>IF(N371="nulová",J371,0)</f>
        <v>0</v>
      </c>
      <c r="BJ371" s="17" t="s">
        <v>83</v>
      </c>
      <c r="BK371" s="144">
        <f>ROUND(I371*H371,2)</f>
        <v>0</v>
      </c>
      <c r="BL371" s="17" t="s">
        <v>140</v>
      </c>
      <c r="BM371" s="143" t="s">
        <v>487</v>
      </c>
    </row>
    <row r="372" spans="2:65" s="12" customFormat="1" x14ac:dyDescent="0.2">
      <c r="B372" s="145"/>
      <c r="D372" s="146" t="s">
        <v>142</v>
      </c>
      <c r="E372" s="147" t="s">
        <v>1</v>
      </c>
      <c r="F372" s="148" t="s">
        <v>488</v>
      </c>
      <c r="H372" s="147" t="s">
        <v>1</v>
      </c>
      <c r="L372" s="145"/>
      <c r="M372" s="149"/>
      <c r="T372" s="150"/>
      <c r="AT372" s="147" t="s">
        <v>142</v>
      </c>
      <c r="AU372" s="147" t="s">
        <v>85</v>
      </c>
      <c r="AV372" s="12" t="s">
        <v>83</v>
      </c>
      <c r="AW372" s="12" t="s">
        <v>31</v>
      </c>
      <c r="AX372" s="12" t="s">
        <v>76</v>
      </c>
      <c r="AY372" s="147" t="s">
        <v>133</v>
      </c>
    </row>
    <row r="373" spans="2:65" s="12" customFormat="1" x14ac:dyDescent="0.2">
      <c r="B373" s="145"/>
      <c r="D373" s="146" t="s">
        <v>142</v>
      </c>
      <c r="E373" s="147" t="s">
        <v>1</v>
      </c>
      <c r="F373" s="148" t="s">
        <v>143</v>
      </c>
      <c r="H373" s="147" t="s">
        <v>1</v>
      </c>
      <c r="L373" s="145"/>
      <c r="M373" s="149"/>
      <c r="T373" s="150"/>
      <c r="AT373" s="147" t="s">
        <v>142</v>
      </c>
      <c r="AU373" s="147" t="s">
        <v>85</v>
      </c>
      <c r="AV373" s="12" t="s">
        <v>83</v>
      </c>
      <c r="AW373" s="12" t="s">
        <v>31</v>
      </c>
      <c r="AX373" s="12" t="s">
        <v>76</v>
      </c>
      <c r="AY373" s="147" t="s">
        <v>133</v>
      </c>
    </row>
    <row r="374" spans="2:65" s="13" customFormat="1" x14ac:dyDescent="0.2">
      <c r="B374" s="151"/>
      <c r="D374" s="146" t="s">
        <v>142</v>
      </c>
      <c r="E374" s="152" t="s">
        <v>1</v>
      </c>
      <c r="F374" s="153" t="s">
        <v>144</v>
      </c>
      <c r="H374" s="154">
        <v>9.36</v>
      </c>
      <c r="L374" s="151"/>
      <c r="M374" s="155"/>
      <c r="T374" s="156"/>
      <c r="AT374" s="152" t="s">
        <v>142</v>
      </c>
      <c r="AU374" s="152" t="s">
        <v>85</v>
      </c>
      <c r="AV374" s="13" t="s">
        <v>85</v>
      </c>
      <c r="AW374" s="13" t="s">
        <v>31</v>
      </c>
      <c r="AX374" s="13" t="s">
        <v>76</v>
      </c>
      <c r="AY374" s="152" t="s">
        <v>133</v>
      </c>
    </row>
    <row r="375" spans="2:65" s="12" customFormat="1" x14ac:dyDescent="0.2">
      <c r="B375" s="145"/>
      <c r="D375" s="146" t="s">
        <v>142</v>
      </c>
      <c r="E375" s="147" t="s">
        <v>1</v>
      </c>
      <c r="F375" s="148" t="s">
        <v>145</v>
      </c>
      <c r="H375" s="147" t="s">
        <v>1</v>
      </c>
      <c r="L375" s="145"/>
      <c r="M375" s="149"/>
      <c r="T375" s="150"/>
      <c r="AT375" s="147" t="s">
        <v>142</v>
      </c>
      <c r="AU375" s="147" t="s">
        <v>85</v>
      </c>
      <c r="AV375" s="12" t="s">
        <v>83</v>
      </c>
      <c r="AW375" s="12" t="s">
        <v>31</v>
      </c>
      <c r="AX375" s="12" t="s">
        <v>76</v>
      </c>
      <c r="AY375" s="147" t="s">
        <v>133</v>
      </c>
    </row>
    <row r="376" spans="2:65" s="13" customFormat="1" x14ac:dyDescent="0.2">
      <c r="B376" s="151"/>
      <c r="D376" s="146" t="s">
        <v>142</v>
      </c>
      <c r="E376" s="152" t="s">
        <v>1</v>
      </c>
      <c r="F376" s="153" t="s">
        <v>146</v>
      </c>
      <c r="H376" s="154">
        <v>2.75</v>
      </c>
      <c r="L376" s="151"/>
      <c r="M376" s="155"/>
      <c r="T376" s="156"/>
      <c r="AT376" s="152" t="s">
        <v>142</v>
      </c>
      <c r="AU376" s="152" t="s">
        <v>85</v>
      </c>
      <c r="AV376" s="13" t="s">
        <v>85</v>
      </c>
      <c r="AW376" s="13" t="s">
        <v>31</v>
      </c>
      <c r="AX376" s="13" t="s">
        <v>76</v>
      </c>
      <c r="AY376" s="152" t="s">
        <v>133</v>
      </c>
    </row>
    <row r="377" spans="2:65" s="14" customFormat="1" x14ac:dyDescent="0.2">
      <c r="B377" s="157"/>
      <c r="D377" s="146" t="s">
        <v>142</v>
      </c>
      <c r="E377" s="158" t="s">
        <v>1</v>
      </c>
      <c r="F377" s="159" t="s">
        <v>147</v>
      </c>
      <c r="H377" s="160">
        <v>12.11</v>
      </c>
      <c r="L377" s="157"/>
      <c r="M377" s="161"/>
      <c r="T377" s="162"/>
      <c r="AT377" s="158" t="s">
        <v>142</v>
      </c>
      <c r="AU377" s="158" t="s">
        <v>85</v>
      </c>
      <c r="AV377" s="14" t="s">
        <v>140</v>
      </c>
      <c r="AW377" s="14" t="s">
        <v>31</v>
      </c>
      <c r="AX377" s="14" t="s">
        <v>83</v>
      </c>
      <c r="AY377" s="158" t="s">
        <v>133</v>
      </c>
    </row>
    <row r="378" spans="2:65" s="1" customFormat="1" ht="37.9" customHeight="1" x14ac:dyDescent="0.2">
      <c r="B378" s="132"/>
      <c r="C378" s="133" t="s">
        <v>489</v>
      </c>
      <c r="D378" s="133" t="s">
        <v>135</v>
      </c>
      <c r="E378" s="134" t="s">
        <v>490</v>
      </c>
      <c r="F378" s="135" t="s">
        <v>491</v>
      </c>
      <c r="G378" s="136" t="s">
        <v>138</v>
      </c>
      <c r="H378" s="137">
        <v>12.11</v>
      </c>
      <c r="I378" s="138">
        <v>0</v>
      </c>
      <c r="J378" s="138">
        <f>ROUND(I378*H378,2)</f>
        <v>0</v>
      </c>
      <c r="K378" s="135" t="s">
        <v>139</v>
      </c>
      <c r="L378" s="29"/>
      <c r="M378" s="139" t="s">
        <v>1</v>
      </c>
      <c r="N378" s="140" t="s">
        <v>41</v>
      </c>
      <c r="O378" s="141">
        <v>2.7E-2</v>
      </c>
      <c r="P378" s="141">
        <f>O378*H378</f>
        <v>0.32696999999999998</v>
      </c>
      <c r="Q378" s="141">
        <v>0</v>
      </c>
      <c r="R378" s="141">
        <f>Q378*H378</f>
        <v>0</v>
      </c>
      <c r="S378" s="141">
        <v>0</v>
      </c>
      <c r="T378" s="142">
        <f>S378*H378</f>
        <v>0</v>
      </c>
      <c r="AR378" s="143" t="s">
        <v>140</v>
      </c>
      <c r="AT378" s="143" t="s">
        <v>135</v>
      </c>
      <c r="AU378" s="143" t="s">
        <v>85</v>
      </c>
      <c r="AY378" s="17" t="s">
        <v>133</v>
      </c>
      <c r="BE378" s="144">
        <f>IF(N378="základní",J378,0)</f>
        <v>0</v>
      </c>
      <c r="BF378" s="144">
        <f>IF(N378="snížená",J378,0)</f>
        <v>0</v>
      </c>
      <c r="BG378" s="144">
        <f>IF(N378="zákl. přenesená",J378,0)</f>
        <v>0</v>
      </c>
      <c r="BH378" s="144">
        <f>IF(N378="sníž. přenesená",J378,0)</f>
        <v>0</v>
      </c>
      <c r="BI378" s="144">
        <f>IF(N378="nulová",J378,0)</f>
        <v>0</v>
      </c>
      <c r="BJ378" s="17" t="s">
        <v>83</v>
      </c>
      <c r="BK378" s="144">
        <f>ROUND(I378*H378,2)</f>
        <v>0</v>
      </c>
      <c r="BL378" s="17" t="s">
        <v>140</v>
      </c>
      <c r="BM378" s="143" t="s">
        <v>492</v>
      </c>
    </row>
    <row r="379" spans="2:65" s="12" customFormat="1" x14ac:dyDescent="0.2">
      <c r="B379" s="145"/>
      <c r="D379" s="146" t="s">
        <v>142</v>
      </c>
      <c r="E379" s="147" t="s">
        <v>1</v>
      </c>
      <c r="F379" s="148" t="s">
        <v>493</v>
      </c>
      <c r="H379" s="147" t="s">
        <v>1</v>
      </c>
      <c r="L379" s="145"/>
      <c r="M379" s="149"/>
      <c r="T379" s="150"/>
      <c r="AT379" s="147" t="s">
        <v>142</v>
      </c>
      <c r="AU379" s="147" t="s">
        <v>85</v>
      </c>
      <c r="AV379" s="12" t="s">
        <v>83</v>
      </c>
      <c r="AW379" s="12" t="s">
        <v>31</v>
      </c>
      <c r="AX379" s="12" t="s">
        <v>76</v>
      </c>
      <c r="AY379" s="147" t="s">
        <v>133</v>
      </c>
    </row>
    <row r="380" spans="2:65" s="12" customFormat="1" x14ac:dyDescent="0.2">
      <c r="B380" s="145"/>
      <c r="D380" s="146" t="s">
        <v>142</v>
      </c>
      <c r="E380" s="147" t="s">
        <v>1</v>
      </c>
      <c r="F380" s="148" t="s">
        <v>143</v>
      </c>
      <c r="H380" s="147" t="s">
        <v>1</v>
      </c>
      <c r="L380" s="145"/>
      <c r="M380" s="149"/>
      <c r="T380" s="150"/>
      <c r="AT380" s="147" t="s">
        <v>142</v>
      </c>
      <c r="AU380" s="147" t="s">
        <v>85</v>
      </c>
      <c r="AV380" s="12" t="s">
        <v>83</v>
      </c>
      <c r="AW380" s="12" t="s">
        <v>31</v>
      </c>
      <c r="AX380" s="12" t="s">
        <v>76</v>
      </c>
      <c r="AY380" s="147" t="s">
        <v>133</v>
      </c>
    </row>
    <row r="381" spans="2:65" s="13" customFormat="1" x14ac:dyDescent="0.2">
      <c r="B381" s="151"/>
      <c r="D381" s="146" t="s">
        <v>142</v>
      </c>
      <c r="E381" s="152" t="s">
        <v>1</v>
      </c>
      <c r="F381" s="153" t="s">
        <v>144</v>
      </c>
      <c r="H381" s="154">
        <v>9.36</v>
      </c>
      <c r="L381" s="151"/>
      <c r="M381" s="155"/>
      <c r="T381" s="156"/>
      <c r="AT381" s="152" t="s">
        <v>142</v>
      </c>
      <c r="AU381" s="152" t="s">
        <v>85</v>
      </c>
      <c r="AV381" s="13" t="s">
        <v>85</v>
      </c>
      <c r="AW381" s="13" t="s">
        <v>31</v>
      </c>
      <c r="AX381" s="13" t="s">
        <v>76</v>
      </c>
      <c r="AY381" s="152" t="s">
        <v>133</v>
      </c>
    </row>
    <row r="382" spans="2:65" s="12" customFormat="1" x14ac:dyDescent="0.2">
      <c r="B382" s="145"/>
      <c r="D382" s="146" t="s">
        <v>142</v>
      </c>
      <c r="E382" s="147" t="s">
        <v>1</v>
      </c>
      <c r="F382" s="148" t="s">
        <v>145</v>
      </c>
      <c r="H382" s="147" t="s">
        <v>1</v>
      </c>
      <c r="L382" s="145"/>
      <c r="M382" s="149"/>
      <c r="T382" s="150"/>
      <c r="AT382" s="147" t="s">
        <v>142</v>
      </c>
      <c r="AU382" s="147" t="s">
        <v>85</v>
      </c>
      <c r="AV382" s="12" t="s">
        <v>83</v>
      </c>
      <c r="AW382" s="12" t="s">
        <v>31</v>
      </c>
      <c r="AX382" s="12" t="s">
        <v>76</v>
      </c>
      <c r="AY382" s="147" t="s">
        <v>133</v>
      </c>
    </row>
    <row r="383" spans="2:65" s="13" customFormat="1" x14ac:dyDescent="0.2">
      <c r="B383" s="151"/>
      <c r="D383" s="146" t="s">
        <v>142</v>
      </c>
      <c r="E383" s="152" t="s">
        <v>1</v>
      </c>
      <c r="F383" s="153" t="s">
        <v>146</v>
      </c>
      <c r="H383" s="154">
        <v>2.75</v>
      </c>
      <c r="L383" s="151"/>
      <c r="M383" s="155"/>
      <c r="T383" s="156"/>
      <c r="AT383" s="152" t="s">
        <v>142</v>
      </c>
      <c r="AU383" s="152" t="s">
        <v>85</v>
      </c>
      <c r="AV383" s="13" t="s">
        <v>85</v>
      </c>
      <c r="AW383" s="13" t="s">
        <v>31</v>
      </c>
      <c r="AX383" s="13" t="s">
        <v>76</v>
      </c>
      <c r="AY383" s="152" t="s">
        <v>133</v>
      </c>
    </row>
    <row r="384" spans="2:65" s="14" customFormat="1" x14ac:dyDescent="0.2">
      <c r="B384" s="157"/>
      <c r="D384" s="146" t="s">
        <v>142</v>
      </c>
      <c r="E384" s="158" t="s">
        <v>1</v>
      </c>
      <c r="F384" s="159" t="s">
        <v>147</v>
      </c>
      <c r="H384" s="160">
        <v>12.11</v>
      </c>
      <c r="L384" s="157"/>
      <c r="M384" s="161"/>
      <c r="T384" s="162"/>
      <c r="AT384" s="158" t="s">
        <v>142</v>
      </c>
      <c r="AU384" s="158" t="s">
        <v>85</v>
      </c>
      <c r="AV384" s="14" t="s">
        <v>140</v>
      </c>
      <c r="AW384" s="14" t="s">
        <v>31</v>
      </c>
      <c r="AX384" s="14" t="s">
        <v>83</v>
      </c>
      <c r="AY384" s="158" t="s">
        <v>133</v>
      </c>
    </row>
    <row r="385" spans="2:65" s="1" customFormat="1" ht="24.2" customHeight="1" x14ac:dyDescent="0.2">
      <c r="B385" s="132"/>
      <c r="C385" s="133" t="s">
        <v>494</v>
      </c>
      <c r="D385" s="133" t="s">
        <v>135</v>
      </c>
      <c r="E385" s="134" t="s">
        <v>495</v>
      </c>
      <c r="F385" s="135" t="s">
        <v>496</v>
      </c>
      <c r="G385" s="136" t="s">
        <v>138</v>
      </c>
      <c r="H385" s="137">
        <v>20.309999999999999</v>
      </c>
      <c r="I385" s="138">
        <v>0</v>
      </c>
      <c r="J385" s="138">
        <f>ROUND(I385*H385,2)</f>
        <v>0</v>
      </c>
      <c r="K385" s="135" t="s">
        <v>139</v>
      </c>
      <c r="L385" s="29"/>
      <c r="M385" s="139" t="s">
        <v>1</v>
      </c>
      <c r="N385" s="140" t="s">
        <v>41</v>
      </c>
      <c r="O385" s="141">
        <v>2E-3</v>
      </c>
      <c r="P385" s="141">
        <f>O385*H385</f>
        <v>4.0619999999999996E-2</v>
      </c>
      <c r="Q385" s="141">
        <v>0</v>
      </c>
      <c r="R385" s="141">
        <f>Q385*H385</f>
        <v>0</v>
      </c>
      <c r="S385" s="141">
        <v>0</v>
      </c>
      <c r="T385" s="142">
        <f>S385*H385</f>
        <v>0</v>
      </c>
      <c r="AR385" s="143" t="s">
        <v>140</v>
      </c>
      <c r="AT385" s="143" t="s">
        <v>135</v>
      </c>
      <c r="AU385" s="143" t="s">
        <v>85</v>
      </c>
      <c r="AY385" s="17" t="s">
        <v>133</v>
      </c>
      <c r="BE385" s="144">
        <f>IF(N385="základní",J385,0)</f>
        <v>0</v>
      </c>
      <c r="BF385" s="144">
        <f>IF(N385="snížená",J385,0)</f>
        <v>0</v>
      </c>
      <c r="BG385" s="144">
        <f>IF(N385="zákl. přenesená",J385,0)</f>
        <v>0</v>
      </c>
      <c r="BH385" s="144">
        <f>IF(N385="sníž. přenesená",J385,0)</f>
        <v>0</v>
      </c>
      <c r="BI385" s="144">
        <f>IF(N385="nulová",J385,0)</f>
        <v>0</v>
      </c>
      <c r="BJ385" s="17" t="s">
        <v>83</v>
      </c>
      <c r="BK385" s="144">
        <f>ROUND(I385*H385,2)</f>
        <v>0</v>
      </c>
      <c r="BL385" s="17" t="s">
        <v>140</v>
      </c>
      <c r="BM385" s="143" t="s">
        <v>497</v>
      </c>
    </row>
    <row r="386" spans="2:65" s="12" customFormat="1" x14ac:dyDescent="0.2">
      <c r="B386" s="145"/>
      <c r="D386" s="146" t="s">
        <v>142</v>
      </c>
      <c r="E386" s="147" t="s">
        <v>1</v>
      </c>
      <c r="F386" s="148" t="s">
        <v>498</v>
      </c>
      <c r="H386" s="147" t="s">
        <v>1</v>
      </c>
      <c r="L386" s="145"/>
      <c r="M386" s="149"/>
      <c r="T386" s="150"/>
      <c r="AT386" s="147" t="s">
        <v>142</v>
      </c>
      <c r="AU386" s="147" t="s">
        <v>85</v>
      </c>
      <c r="AV386" s="12" t="s">
        <v>83</v>
      </c>
      <c r="AW386" s="12" t="s">
        <v>31</v>
      </c>
      <c r="AX386" s="12" t="s">
        <v>76</v>
      </c>
      <c r="AY386" s="147" t="s">
        <v>133</v>
      </c>
    </row>
    <row r="387" spans="2:65" s="12" customFormat="1" x14ac:dyDescent="0.2">
      <c r="B387" s="145"/>
      <c r="D387" s="146" t="s">
        <v>142</v>
      </c>
      <c r="E387" s="147" t="s">
        <v>1</v>
      </c>
      <c r="F387" s="148" t="s">
        <v>143</v>
      </c>
      <c r="H387" s="147" t="s">
        <v>1</v>
      </c>
      <c r="L387" s="145"/>
      <c r="M387" s="149"/>
      <c r="T387" s="150"/>
      <c r="AT387" s="147" t="s">
        <v>142</v>
      </c>
      <c r="AU387" s="147" t="s">
        <v>85</v>
      </c>
      <c r="AV387" s="12" t="s">
        <v>83</v>
      </c>
      <c r="AW387" s="12" t="s">
        <v>31</v>
      </c>
      <c r="AX387" s="12" t="s">
        <v>76</v>
      </c>
      <c r="AY387" s="147" t="s">
        <v>133</v>
      </c>
    </row>
    <row r="388" spans="2:65" s="13" customFormat="1" x14ac:dyDescent="0.2">
      <c r="B388" s="151"/>
      <c r="D388" s="146" t="s">
        <v>142</v>
      </c>
      <c r="E388" s="152" t="s">
        <v>1</v>
      </c>
      <c r="F388" s="153" t="s">
        <v>164</v>
      </c>
      <c r="H388" s="154">
        <v>16.559999999999999</v>
      </c>
      <c r="L388" s="151"/>
      <c r="M388" s="155"/>
      <c r="T388" s="156"/>
      <c r="AT388" s="152" t="s">
        <v>142</v>
      </c>
      <c r="AU388" s="152" t="s">
        <v>85</v>
      </c>
      <c r="AV388" s="13" t="s">
        <v>85</v>
      </c>
      <c r="AW388" s="13" t="s">
        <v>31</v>
      </c>
      <c r="AX388" s="13" t="s">
        <v>76</v>
      </c>
      <c r="AY388" s="152" t="s">
        <v>133</v>
      </c>
    </row>
    <row r="389" spans="2:65" s="12" customFormat="1" x14ac:dyDescent="0.2">
      <c r="B389" s="145"/>
      <c r="D389" s="146" t="s">
        <v>142</v>
      </c>
      <c r="E389" s="147" t="s">
        <v>1</v>
      </c>
      <c r="F389" s="148" t="s">
        <v>145</v>
      </c>
      <c r="H389" s="147" t="s">
        <v>1</v>
      </c>
      <c r="L389" s="145"/>
      <c r="M389" s="149"/>
      <c r="T389" s="150"/>
      <c r="AT389" s="147" t="s">
        <v>142</v>
      </c>
      <c r="AU389" s="147" t="s">
        <v>85</v>
      </c>
      <c r="AV389" s="12" t="s">
        <v>83</v>
      </c>
      <c r="AW389" s="12" t="s">
        <v>31</v>
      </c>
      <c r="AX389" s="12" t="s">
        <v>76</v>
      </c>
      <c r="AY389" s="147" t="s">
        <v>133</v>
      </c>
    </row>
    <row r="390" spans="2:65" s="13" customFormat="1" x14ac:dyDescent="0.2">
      <c r="B390" s="151"/>
      <c r="D390" s="146" t="s">
        <v>142</v>
      </c>
      <c r="E390" s="152" t="s">
        <v>1</v>
      </c>
      <c r="F390" s="153" t="s">
        <v>165</v>
      </c>
      <c r="H390" s="154">
        <v>3.75</v>
      </c>
      <c r="L390" s="151"/>
      <c r="M390" s="155"/>
      <c r="T390" s="156"/>
      <c r="AT390" s="152" t="s">
        <v>142</v>
      </c>
      <c r="AU390" s="152" t="s">
        <v>85</v>
      </c>
      <c r="AV390" s="13" t="s">
        <v>85</v>
      </c>
      <c r="AW390" s="13" t="s">
        <v>31</v>
      </c>
      <c r="AX390" s="13" t="s">
        <v>76</v>
      </c>
      <c r="AY390" s="152" t="s">
        <v>133</v>
      </c>
    </row>
    <row r="391" spans="2:65" s="14" customFormat="1" x14ac:dyDescent="0.2">
      <c r="B391" s="157"/>
      <c r="D391" s="146" t="s">
        <v>142</v>
      </c>
      <c r="E391" s="158" t="s">
        <v>1</v>
      </c>
      <c r="F391" s="159" t="s">
        <v>147</v>
      </c>
      <c r="H391" s="160">
        <v>20.309999999999999</v>
      </c>
      <c r="L391" s="157"/>
      <c r="M391" s="161"/>
      <c r="T391" s="162"/>
      <c r="AT391" s="158" t="s">
        <v>142</v>
      </c>
      <c r="AU391" s="158" t="s">
        <v>85</v>
      </c>
      <c r="AV391" s="14" t="s">
        <v>140</v>
      </c>
      <c r="AW391" s="14" t="s">
        <v>31</v>
      </c>
      <c r="AX391" s="14" t="s">
        <v>83</v>
      </c>
      <c r="AY391" s="158" t="s">
        <v>133</v>
      </c>
    </row>
    <row r="392" spans="2:65" s="1" customFormat="1" ht="49.15" customHeight="1" x14ac:dyDescent="0.2">
      <c r="B392" s="132"/>
      <c r="C392" s="133" t="s">
        <v>499</v>
      </c>
      <c r="D392" s="133" t="s">
        <v>135</v>
      </c>
      <c r="E392" s="134" t="s">
        <v>500</v>
      </c>
      <c r="F392" s="135" t="s">
        <v>501</v>
      </c>
      <c r="G392" s="136" t="s">
        <v>138</v>
      </c>
      <c r="H392" s="137">
        <v>20.309999999999999</v>
      </c>
      <c r="I392" s="138">
        <v>0</v>
      </c>
      <c r="J392" s="138">
        <f>ROUND(I392*H392,2)</f>
        <v>0</v>
      </c>
      <c r="K392" s="135" t="s">
        <v>139</v>
      </c>
      <c r="L392" s="29"/>
      <c r="M392" s="139" t="s">
        <v>1</v>
      </c>
      <c r="N392" s="140" t="s">
        <v>41</v>
      </c>
      <c r="O392" s="141">
        <v>6.6000000000000003E-2</v>
      </c>
      <c r="P392" s="141">
        <f>O392*H392</f>
        <v>1.34046</v>
      </c>
      <c r="Q392" s="141">
        <v>0</v>
      </c>
      <c r="R392" s="141">
        <f>Q392*H392</f>
        <v>0</v>
      </c>
      <c r="S392" s="141">
        <v>0</v>
      </c>
      <c r="T392" s="142">
        <f>S392*H392</f>
        <v>0</v>
      </c>
      <c r="AR392" s="143" t="s">
        <v>140</v>
      </c>
      <c r="AT392" s="143" t="s">
        <v>135</v>
      </c>
      <c r="AU392" s="143" t="s">
        <v>85</v>
      </c>
      <c r="AY392" s="17" t="s">
        <v>133</v>
      </c>
      <c r="BE392" s="144">
        <f>IF(N392="základní",J392,0)</f>
        <v>0</v>
      </c>
      <c r="BF392" s="144">
        <f>IF(N392="snížená",J392,0)</f>
        <v>0</v>
      </c>
      <c r="BG392" s="144">
        <f>IF(N392="zákl. přenesená",J392,0)</f>
        <v>0</v>
      </c>
      <c r="BH392" s="144">
        <f>IF(N392="sníž. přenesená",J392,0)</f>
        <v>0</v>
      </c>
      <c r="BI392" s="144">
        <f>IF(N392="nulová",J392,0)</f>
        <v>0</v>
      </c>
      <c r="BJ392" s="17" t="s">
        <v>83</v>
      </c>
      <c r="BK392" s="144">
        <f>ROUND(I392*H392,2)</f>
        <v>0</v>
      </c>
      <c r="BL392" s="17" t="s">
        <v>140</v>
      </c>
      <c r="BM392" s="143" t="s">
        <v>502</v>
      </c>
    </row>
    <row r="393" spans="2:65" s="12" customFormat="1" x14ac:dyDescent="0.2">
      <c r="B393" s="145"/>
      <c r="D393" s="146" t="s">
        <v>142</v>
      </c>
      <c r="E393" s="147" t="s">
        <v>1</v>
      </c>
      <c r="F393" s="148" t="s">
        <v>488</v>
      </c>
      <c r="H393" s="147" t="s">
        <v>1</v>
      </c>
      <c r="L393" s="145"/>
      <c r="M393" s="149"/>
      <c r="T393" s="150"/>
      <c r="AT393" s="147" t="s">
        <v>142</v>
      </c>
      <c r="AU393" s="147" t="s">
        <v>85</v>
      </c>
      <c r="AV393" s="12" t="s">
        <v>83</v>
      </c>
      <c r="AW393" s="12" t="s">
        <v>31</v>
      </c>
      <c r="AX393" s="12" t="s">
        <v>76</v>
      </c>
      <c r="AY393" s="147" t="s">
        <v>133</v>
      </c>
    </row>
    <row r="394" spans="2:65" s="12" customFormat="1" x14ac:dyDescent="0.2">
      <c r="B394" s="145"/>
      <c r="D394" s="146" t="s">
        <v>142</v>
      </c>
      <c r="E394" s="147" t="s">
        <v>1</v>
      </c>
      <c r="F394" s="148" t="s">
        <v>143</v>
      </c>
      <c r="H394" s="147" t="s">
        <v>1</v>
      </c>
      <c r="L394" s="145"/>
      <c r="M394" s="149"/>
      <c r="T394" s="150"/>
      <c r="AT394" s="147" t="s">
        <v>142</v>
      </c>
      <c r="AU394" s="147" t="s">
        <v>85</v>
      </c>
      <c r="AV394" s="12" t="s">
        <v>83</v>
      </c>
      <c r="AW394" s="12" t="s">
        <v>31</v>
      </c>
      <c r="AX394" s="12" t="s">
        <v>76</v>
      </c>
      <c r="AY394" s="147" t="s">
        <v>133</v>
      </c>
    </row>
    <row r="395" spans="2:65" s="13" customFormat="1" x14ac:dyDescent="0.2">
      <c r="B395" s="151"/>
      <c r="D395" s="146" t="s">
        <v>142</v>
      </c>
      <c r="E395" s="152" t="s">
        <v>1</v>
      </c>
      <c r="F395" s="153" t="s">
        <v>164</v>
      </c>
      <c r="H395" s="154">
        <v>16.559999999999999</v>
      </c>
      <c r="L395" s="151"/>
      <c r="M395" s="155"/>
      <c r="T395" s="156"/>
      <c r="AT395" s="152" t="s">
        <v>142</v>
      </c>
      <c r="AU395" s="152" t="s">
        <v>85</v>
      </c>
      <c r="AV395" s="13" t="s">
        <v>85</v>
      </c>
      <c r="AW395" s="13" t="s">
        <v>31</v>
      </c>
      <c r="AX395" s="13" t="s">
        <v>76</v>
      </c>
      <c r="AY395" s="152" t="s">
        <v>133</v>
      </c>
    </row>
    <row r="396" spans="2:65" s="12" customFormat="1" x14ac:dyDescent="0.2">
      <c r="B396" s="145"/>
      <c r="D396" s="146" t="s">
        <v>142</v>
      </c>
      <c r="E396" s="147" t="s">
        <v>1</v>
      </c>
      <c r="F396" s="148" t="s">
        <v>145</v>
      </c>
      <c r="H396" s="147" t="s">
        <v>1</v>
      </c>
      <c r="L396" s="145"/>
      <c r="M396" s="149"/>
      <c r="T396" s="150"/>
      <c r="AT396" s="147" t="s">
        <v>142</v>
      </c>
      <c r="AU396" s="147" t="s">
        <v>85</v>
      </c>
      <c r="AV396" s="12" t="s">
        <v>83</v>
      </c>
      <c r="AW396" s="12" t="s">
        <v>31</v>
      </c>
      <c r="AX396" s="12" t="s">
        <v>76</v>
      </c>
      <c r="AY396" s="147" t="s">
        <v>133</v>
      </c>
    </row>
    <row r="397" spans="2:65" s="13" customFormat="1" x14ac:dyDescent="0.2">
      <c r="B397" s="151"/>
      <c r="D397" s="146" t="s">
        <v>142</v>
      </c>
      <c r="E397" s="152" t="s">
        <v>1</v>
      </c>
      <c r="F397" s="153" t="s">
        <v>165</v>
      </c>
      <c r="H397" s="154">
        <v>3.75</v>
      </c>
      <c r="L397" s="151"/>
      <c r="M397" s="155"/>
      <c r="T397" s="156"/>
      <c r="AT397" s="152" t="s">
        <v>142</v>
      </c>
      <c r="AU397" s="152" t="s">
        <v>85</v>
      </c>
      <c r="AV397" s="13" t="s">
        <v>85</v>
      </c>
      <c r="AW397" s="13" t="s">
        <v>31</v>
      </c>
      <c r="AX397" s="13" t="s">
        <v>76</v>
      </c>
      <c r="AY397" s="152" t="s">
        <v>133</v>
      </c>
    </row>
    <row r="398" spans="2:65" s="14" customFormat="1" x14ac:dyDescent="0.2">
      <c r="B398" s="157"/>
      <c r="D398" s="146" t="s">
        <v>142</v>
      </c>
      <c r="E398" s="158" t="s">
        <v>1</v>
      </c>
      <c r="F398" s="159" t="s">
        <v>147</v>
      </c>
      <c r="H398" s="160">
        <v>20.309999999999999</v>
      </c>
      <c r="L398" s="157"/>
      <c r="M398" s="161"/>
      <c r="T398" s="162"/>
      <c r="AT398" s="158" t="s">
        <v>142</v>
      </c>
      <c r="AU398" s="158" t="s">
        <v>85</v>
      </c>
      <c r="AV398" s="14" t="s">
        <v>140</v>
      </c>
      <c r="AW398" s="14" t="s">
        <v>31</v>
      </c>
      <c r="AX398" s="14" t="s">
        <v>83</v>
      </c>
      <c r="AY398" s="158" t="s">
        <v>133</v>
      </c>
    </row>
    <row r="399" spans="2:65" s="11" customFormat="1" ht="22.9" customHeight="1" x14ac:dyDescent="0.2">
      <c r="B399" s="121"/>
      <c r="D399" s="122" t="s">
        <v>75</v>
      </c>
      <c r="E399" s="130" t="s">
        <v>166</v>
      </c>
      <c r="F399" s="130" t="s">
        <v>503</v>
      </c>
      <c r="J399" s="131">
        <f>BK399</f>
        <v>0</v>
      </c>
      <c r="L399" s="121"/>
      <c r="M399" s="125"/>
      <c r="P399" s="126">
        <f>SUM(P400:P401)</f>
        <v>1.272348</v>
      </c>
      <c r="R399" s="126">
        <f>SUM(R400:R401)</f>
        <v>0.99074052000000001</v>
      </c>
      <c r="T399" s="127">
        <f>SUM(T400:T401)</f>
        <v>0</v>
      </c>
      <c r="AR399" s="122" t="s">
        <v>83</v>
      </c>
      <c r="AT399" s="128" t="s">
        <v>75</v>
      </c>
      <c r="AU399" s="128" t="s">
        <v>83</v>
      </c>
      <c r="AY399" s="122" t="s">
        <v>133</v>
      </c>
      <c r="BK399" s="129">
        <f>SUM(BK400:BK401)</f>
        <v>0</v>
      </c>
    </row>
    <row r="400" spans="2:65" s="1" customFormat="1" ht="33" customHeight="1" x14ac:dyDescent="0.2">
      <c r="B400" s="132"/>
      <c r="C400" s="133" t="s">
        <v>504</v>
      </c>
      <c r="D400" s="133" t="s">
        <v>135</v>
      </c>
      <c r="E400" s="134" t="s">
        <v>505</v>
      </c>
      <c r="F400" s="135" t="s">
        <v>506</v>
      </c>
      <c r="G400" s="136" t="s">
        <v>175</v>
      </c>
      <c r="H400" s="137">
        <v>0.39600000000000002</v>
      </c>
      <c r="I400" s="138">
        <v>0</v>
      </c>
      <c r="J400" s="138">
        <f>ROUND(I400*H400,2)</f>
        <v>0</v>
      </c>
      <c r="K400" s="135" t="s">
        <v>139</v>
      </c>
      <c r="L400" s="29"/>
      <c r="M400" s="139" t="s">
        <v>1</v>
      </c>
      <c r="N400" s="140" t="s">
        <v>41</v>
      </c>
      <c r="O400" s="141">
        <v>3.2130000000000001</v>
      </c>
      <c r="P400" s="141">
        <f>O400*H400</f>
        <v>1.272348</v>
      </c>
      <c r="Q400" s="141">
        <v>2.5018699999999998</v>
      </c>
      <c r="R400" s="141">
        <f>Q400*H400</f>
        <v>0.99074052000000001</v>
      </c>
      <c r="S400" s="141">
        <v>0</v>
      </c>
      <c r="T400" s="142">
        <f>S400*H400</f>
        <v>0</v>
      </c>
      <c r="AR400" s="143" t="s">
        <v>140</v>
      </c>
      <c r="AT400" s="143" t="s">
        <v>135</v>
      </c>
      <c r="AU400" s="143" t="s">
        <v>85</v>
      </c>
      <c r="AY400" s="17" t="s">
        <v>133</v>
      </c>
      <c r="BE400" s="144">
        <f>IF(N400="základní",J400,0)</f>
        <v>0</v>
      </c>
      <c r="BF400" s="144">
        <f>IF(N400="snížená",J400,0)</f>
        <v>0</v>
      </c>
      <c r="BG400" s="144">
        <f>IF(N400="zákl. přenesená",J400,0)</f>
        <v>0</v>
      </c>
      <c r="BH400" s="144">
        <f>IF(N400="sníž. přenesená",J400,0)</f>
        <v>0</v>
      </c>
      <c r="BI400" s="144">
        <f>IF(N400="nulová",J400,0)</f>
        <v>0</v>
      </c>
      <c r="BJ400" s="17" t="s">
        <v>83</v>
      </c>
      <c r="BK400" s="144">
        <f>ROUND(I400*H400,2)</f>
        <v>0</v>
      </c>
      <c r="BL400" s="17" t="s">
        <v>140</v>
      </c>
      <c r="BM400" s="143" t="s">
        <v>507</v>
      </c>
    </row>
    <row r="401" spans="2:65" s="13" customFormat="1" x14ac:dyDescent="0.2">
      <c r="B401" s="151"/>
      <c r="D401" s="146" t="s">
        <v>142</v>
      </c>
      <c r="E401" s="152" t="s">
        <v>1</v>
      </c>
      <c r="F401" s="153" t="s">
        <v>508</v>
      </c>
      <c r="H401" s="154">
        <v>0.39600000000000002</v>
      </c>
      <c r="L401" s="151"/>
      <c r="M401" s="155"/>
      <c r="T401" s="156"/>
      <c r="AT401" s="152" t="s">
        <v>142</v>
      </c>
      <c r="AU401" s="152" t="s">
        <v>85</v>
      </c>
      <c r="AV401" s="13" t="s">
        <v>85</v>
      </c>
      <c r="AW401" s="13" t="s">
        <v>31</v>
      </c>
      <c r="AX401" s="13" t="s">
        <v>83</v>
      </c>
      <c r="AY401" s="152" t="s">
        <v>133</v>
      </c>
    </row>
    <row r="402" spans="2:65" s="11" customFormat="1" ht="22.9" customHeight="1" x14ac:dyDescent="0.2">
      <c r="B402" s="121"/>
      <c r="D402" s="122" t="s">
        <v>75</v>
      </c>
      <c r="E402" s="130" t="s">
        <v>179</v>
      </c>
      <c r="F402" s="130" t="s">
        <v>509</v>
      </c>
      <c r="J402" s="131">
        <f>BK402</f>
        <v>0</v>
      </c>
      <c r="L402" s="121"/>
      <c r="M402" s="125"/>
      <c r="P402" s="126">
        <f>SUM(P403:P473)</f>
        <v>230.08280999999994</v>
      </c>
      <c r="R402" s="126">
        <f>SUM(R403:R473)</f>
        <v>4.6820634000000023</v>
      </c>
      <c r="T402" s="127">
        <f>SUM(T403:T473)</f>
        <v>10.526890000000002</v>
      </c>
      <c r="AR402" s="122" t="s">
        <v>83</v>
      </c>
      <c r="AT402" s="128" t="s">
        <v>75</v>
      </c>
      <c r="AU402" s="128" t="s">
        <v>83</v>
      </c>
      <c r="AY402" s="122" t="s">
        <v>133</v>
      </c>
      <c r="BK402" s="129">
        <f>SUM(BK403:BK473)</f>
        <v>0</v>
      </c>
    </row>
    <row r="403" spans="2:65" s="1" customFormat="1" ht="24.2" customHeight="1" x14ac:dyDescent="0.2">
      <c r="B403" s="132"/>
      <c r="C403" s="133" t="s">
        <v>510</v>
      </c>
      <c r="D403" s="133" t="s">
        <v>135</v>
      </c>
      <c r="E403" s="134" t="s">
        <v>511</v>
      </c>
      <c r="F403" s="135" t="s">
        <v>512</v>
      </c>
      <c r="G403" s="136" t="s">
        <v>397</v>
      </c>
      <c r="H403" s="137">
        <v>2</v>
      </c>
      <c r="I403" s="138">
        <v>0</v>
      </c>
      <c r="J403" s="138">
        <f t="shared" ref="J403:J409" si="0">ROUND(I403*H403,2)</f>
        <v>0</v>
      </c>
      <c r="K403" s="135" t="s">
        <v>139</v>
      </c>
      <c r="L403" s="29"/>
      <c r="M403" s="139" t="s">
        <v>1</v>
      </c>
      <c r="N403" s="140" t="s">
        <v>41</v>
      </c>
      <c r="O403" s="141">
        <v>9.1829999999999998</v>
      </c>
      <c r="P403" s="141">
        <f t="shared" ref="P403:P409" si="1">O403*H403</f>
        <v>18.366</v>
      </c>
      <c r="Q403" s="141">
        <v>0</v>
      </c>
      <c r="R403" s="141">
        <f t="shared" ref="R403:R409" si="2">Q403*H403</f>
        <v>0</v>
      </c>
      <c r="S403" s="141">
        <v>0</v>
      </c>
      <c r="T403" s="142">
        <f t="shared" ref="T403:T409" si="3">S403*H403</f>
        <v>0</v>
      </c>
      <c r="AR403" s="143" t="s">
        <v>140</v>
      </c>
      <c r="AT403" s="143" t="s">
        <v>135</v>
      </c>
      <c r="AU403" s="143" t="s">
        <v>85</v>
      </c>
      <c r="AY403" s="17" t="s">
        <v>133</v>
      </c>
      <c r="BE403" s="144">
        <f t="shared" ref="BE403:BE409" si="4">IF(N403="základní",J403,0)</f>
        <v>0</v>
      </c>
      <c r="BF403" s="144">
        <f t="shared" ref="BF403:BF409" si="5">IF(N403="snížená",J403,0)</f>
        <v>0</v>
      </c>
      <c r="BG403" s="144">
        <f t="shared" ref="BG403:BG409" si="6">IF(N403="zákl. přenesená",J403,0)</f>
        <v>0</v>
      </c>
      <c r="BH403" s="144">
        <f t="shared" ref="BH403:BH409" si="7">IF(N403="sníž. přenesená",J403,0)</f>
        <v>0</v>
      </c>
      <c r="BI403" s="144">
        <f t="shared" ref="BI403:BI409" si="8">IF(N403="nulová",J403,0)</f>
        <v>0</v>
      </c>
      <c r="BJ403" s="17" t="s">
        <v>83</v>
      </c>
      <c r="BK403" s="144">
        <f t="shared" ref="BK403:BK409" si="9">ROUND(I403*H403,2)</f>
        <v>0</v>
      </c>
      <c r="BL403" s="17" t="s">
        <v>140</v>
      </c>
      <c r="BM403" s="143" t="s">
        <v>513</v>
      </c>
    </row>
    <row r="404" spans="2:65" s="1" customFormat="1" ht="33" customHeight="1" x14ac:dyDescent="0.2">
      <c r="B404" s="132"/>
      <c r="C404" s="133" t="s">
        <v>514</v>
      </c>
      <c r="D404" s="133" t="s">
        <v>135</v>
      </c>
      <c r="E404" s="134" t="s">
        <v>515</v>
      </c>
      <c r="F404" s="135" t="s">
        <v>516</v>
      </c>
      <c r="G404" s="136" t="s">
        <v>169</v>
      </c>
      <c r="H404" s="137">
        <v>58.9</v>
      </c>
      <c r="I404" s="138">
        <v>0</v>
      </c>
      <c r="J404" s="138">
        <f t="shared" si="0"/>
        <v>0</v>
      </c>
      <c r="K404" s="135" t="s">
        <v>139</v>
      </c>
      <c r="L404" s="29"/>
      <c r="M404" s="139" t="s">
        <v>1</v>
      </c>
      <c r="N404" s="140" t="s">
        <v>41</v>
      </c>
      <c r="O404" s="141">
        <v>0.113</v>
      </c>
      <c r="P404" s="141">
        <f t="shared" si="1"/>
        <v>6.6557000000000004</v>
      </c>
      <c r="Q404" s="141">
        <v>0</v>
      </c>
      <c r="R404" s="141">
        <f t="shared" si="2"/>
        <v>0</v>
      </c>
      <c r="S404" s="141">
        <v>4.3999999999999997E-2</v>
      </c>
      <c r="T404" s="142">
        <f t="shared" si="3"/>
        <v>2.5915999999999997</v>
      </c>
      <c r="AR404" s="143" t="s">
        <v>140</v>
      </c>
      <c r="AT404" s="143" t="s">
        <v>135</v>
      </c>
      <c r="AU404" s="143" t="s">
        <v>85</v>
      </c>
      <c r="AY404" s="17" t="s">
        <v>133</v>
      </c>
      <c r="BE404" s="144">
        <f t="shared" si="4"/>
        <v>0</v>
      </c>
      <c r="BF404" s="144">
        <f t="shared" si="5"/>
        <v>0</v>
      </c>
      <c r="BG404" s="144">
        <f t="shared" si="6"/>
        <v>0</v>
      </c>
      <c r="BH404" s="144">
        <f t="shared" si="7"/>
        <v>0</v>
      </c>
      <c r="BI404" s="144">
        <f t="shared" si="8"/>
        <v>0</v>
      </c>
      <c r="BJ404" s="17" t="s">
        <v>83</v>
      </c>
      <c r="BK404" s="144">
        <f t="shared" si="9"/>
        <v>0</v>
      </c>
      <c r="BL404" s="17" t="s">
        <v>140</v>
      </c>
      <c r="BM404" s="143" t="s">
        <v>517</v>
      </c>
    </row>
    <row r="405" spans="2:65" s="1" customFormat="1" ht="24.2" customHeight="1" x14ac:dyDescent="0.2">
      <c r="B405" s="132"/>
      <c r="C405" s="133" t="s">
        <v>518</v>
      </c>
      <c r="D405" s="133" t="s">
        <v>135</v>
      </c>
      <c r="E405" s="134" t="s">
        <v>519</v>
      </c>
      <c r="F405" s="135" t="s">
        <v>520</v>
      </c>
      <c r="G405" s="136" t="s">
        <v>397</v>
      </c>
      <c r="H405" s="137">
        <v>2</v>
      </c>
      <c r="I405" s="138">
        <v>0</v>
      </c>
      <c r="J405" s="138">
        <f t="shared" si="0"/>
        <v>0</v>
      </c>
      <c r="K405" s="135" t="s">
        <v>139</v>
      </c>
      <c r="L405" s="29"/>
      <c r="M405" s="139" t="s">
        <v>1</v>
      </c>
      <c r="N405" s="140" t="s">
        <v>41</v>
      </c>
      <c r="O405" s="141">
        <v>9.9730000000000008</v>
      </c>
      <c r="P405" s="141">
        <f t="shared" si="1"/>
        <v>19.946000000000002</v>
      </c>
      <c r="Q405" s="141">
        <v>0</v>
      </c>
      <c r="R405" s="141">
        <f t="shared" si="2"/>
        <v>0</v>
      </c>
      <c r="S405" s="141">
        <v>0</v>
      </c>
      <c r="T405" s="142">
        <f t="shared" si="3"/>
        <v>0</v>
      </c>
      <c r="AR405" s="143" t="s">
        <v>140</v>
      </c>
      <c r="AT405" s="143" t="s">
        <v>135</v>
      </c>
      <c r="AU405" s="143" t="s">
        <v>85</v>
      </c>
      <c r="AY405" s="17" t="s">
        <v>133</v>
      </c>
      <c r="BE405" s="144">
        <f t="shared" si="4"/>
        <v>0</v>
      </c>
      <c r="BF405" s="144">
        <f t="shared" si="5"/>
        <v>0</v>
      </c>
      <c r="BG405" s="144">
        <f t="shared" si="6"/>
        <v>0</v>
      </c>
      <c r="BH405" s="144">
        <f t="shared" si="7"/>
        <v>0</v>
      </c>
      <c r="BI405" s="144">
        <f t="shared" si="8"/>
        <v>0</v>
      </c>
      <c r="BJ405" s="17" t="s">
        <v>83</v>
      </c>
      <c r="BK405" s="144">
        <f t="shared" si="9"/>
        <v>0</v>
      </c>
      <c r="BL405" s="17" t="s">
        <v>140</v>
      </c>
      <c r="BM405" s="143" t="s">
        <v>521</v>
      </c>
    </row>
    <row r="406" spans="2:65" s="1" customFormat="1" ht="33" customHeight="1" x14ac:dyDescent="0.2">
      <c r="B406" s="132"/>
      <c r="C406" s="133" t="s">
        <v>522</v>
      </c>
      <c r="D406" s="133" t="s">
        <v>135</v>
      </c>
      <c r="E406" s="134" t="s">
        <v>523</v>
      </c>
      <c r="F406" s="135" t="s">
        <v>524</v>
      </c>
      <c r="G406" s="136" t="s">
        <v>169</v>
      </c>
      <c r="H406" s="137">
        <v>2</v>
      </c>
      <c r="I406" s="138">
        <v>0</v>
      </c>
      <c r="J406" s="138">
        <f t="shared" si="0"/>
        <v>0</v>
      </c>
      <c r="K406" s="135" t="s">
        <v>139</v>
      </c>
      <c r="L406" s="29"/>
      <c r="M406" s="139" t="s">
        <v>1</v>
      </c>
      <c r="N406" s="140" t="s">
        <v>41</v>
      </c>
      <c r="O406" s="141">
        <v>0.44600000000000001</v>
      </c>
      <c r="P406" s="141">
        <f t="shared" si="1"/>
        <v>0.89200000000000002</v>
      </c>
      <c r="Q406" s="141">
        <v>0</v>
      </c>
      <c r="R406" s="141">
        <f t="shared" si="2"/>
        <v>0</v>
      </c>
      <c r="S406" s="141">
        <v>0</v>
      </c>
      <c r="T406" s="142">
        <f t="shared" si="3"/>
        <v>0</v>
      </c>
      <c r="AR406" s="143" t="s">
        <v>140</v>
      </c>
      <c r="AT406" s="143" t="s">
        <v>135</v>
      </c>
      <c r="AU406" s="143" t="s">
        <v>85</v>
      </c>
      <c r="AY406" s="17" t="s">
        <v>133</v>
      </c>
      <c r="BE406" s="144">
        <f t="shared" si="4"/>
        <v>0</v>
      </c>
      <c r="BF406" s="144">
        <f t="shared" si="5"/>
        <v>0</v>
      </c>
      <c r="BG406" s="144">
        <f t="shared" si="6"/>
        <v>0</v>
      </c>
      <c r="BH406" s="144">
        <f t="shared" si="7"/>
        <v>0</v>
      </c>
      <c r="BI406" s="144">
        <f t="shared" si="8"/>
        <v>0</v>
      </c>
      <c r="BJ406" s="17" t="s">
        <v>83</v>
      </c>
      <c r="BK406" s="144">
        <f t="shared" si="9"/>
        <v>0</v>
      </c>
      <c r="BL406" s="17" t="s">
        <v>140</v>
      </c>
      <c r="BM406" s="143" t="s">
        <v>525</v>
      </c>
    </row>
    <row r="407" spans="2:65" s="1" customFormat="1" ht="16.5" customHeight="1" x14ac:dyDescent="0.2">
      <c r="B407" s="132"/>
      <c r="C407" s="169" t="s">
        <v>526</v>
      </c>
      <c r="D407" s="169" t="s">
        <v>326</v>
      </c>
      <c r="E407" s="170" t="s">
        <v>527</v>
      </c>
      <c r="F407" s="171" t="s">
        <v>528</v>
      </c>
      <c r="G407" s="172" t="s">
        <v>169</v>
      </c>
      <c r="H407" s="173">
        <v>2</v>
      </c>
      <c r="I407" s="174">
        <v>0</v>
      </c>
      <c r="J407" s="174">
        <f t="shared" si="0"/>
        <v>0</v>
      </c>
      <c r="K407" s="171" t="s">
        <v>139</v>
      </c>
      <c r="L407" s="175"/>
      <c r="M407" s="176" t="s">
        <v>1</v>
      </c>
      <c r="N407" s="177" t="s">
        <v>41</v>
      </c>
      <c r="O407" s="141">
        <v>0</v>
      </c>
      <c r="P407" s="141">
        <f t="shared" si="1"/>
        <v>0</v>
      </c>
      <c r="Q407" s="141">
        <v>1.77E-2</v>
      </c>
      <c r="R407" s="141">
        <f t="shared" si="2"/>
        <v>3.5400000000000001E-2</v>
      </c>
      <c r="S407" s="141">
        <v>0</v>
      </c>
      <c r="T407" s="142">
        <f t="shared" si="3"/>
        <v>0</v>
      </c>
      <c r="AR407" s="143" t="s">
        <v>179</v>
      </c>
      <c r="AT407" s="143" t="s">
        <v>326</v>
      </c>
      <c r="AU407" s="143" t="s">
        <v>85</v>
      </c>
      <c r="AY407" s="17" t="s">
        <v>133</v>
      </c>
      <c r="BE407" s="144">
        <f t="shared" si="4"/>
        <v>0</v>
      </c>
      <c r="BF407" s="144">
        <f t="shared" si="5"/>
        <v>0</v>
      </c>
      <c r="BG407" s="144">
        <f t="shared" si="6"/>
        <v>0</v>
      </c>
      <c r="BH407" s="144">
        <f t="shared" si="7"/>
        <v>0</v>
      </c>
      <c r="BI407" s="144">
        <f t="shared" si="8"/>
        <v>0</v>
      </c>
      <c r="BJ407" s="17" t="s">
        <v>83</v>
      </c>
      <c r="BK407" s="144">
        <f t="shared" si="9"/>
        <v>0</v>
      </c>
      <c r="BL407" s="17" t="s">
        <v>140</v>
      </c>
      <c r="BM407" s="143" t="s">
        <v>529</v>
      </c>
    </row>
    <row r="408" spans="2:65" s="1" customFormat="1" ht="33" customHeight="1" x14ac:dyDescent="0.2">
      <c r="B408" s="132"/>
      <c r="C408" s="133" t="s">
        <v>530</v>
      </c>
      <c r="D408" s="133" t="s">
        <v>135</v>
      </c>
      <c r="E408" s="134" t="s">
        <v>531</v>
      </c>
      <c r="F408" s="135" t="s">
        <v>532</v>
      </c>
      <c r="G408" s="136" t="s">
        <v>169</v>
      </c>
      <c r="H408" s="137">
        <v>58.9</v>
      </c>
      <c r="I408" s="138">
        <v>0</v>
      </c>
      <c r="J408" s="138">
        <f t="shared" si="0"/>
        <v>0</v>
      </c>
      <c r="K408" s="135" t="s">
        <v>139</v>
      </c>
      <c r="L408" s="29"/>
      <c r="M408" s="139" t="s">
        <v>1</v>
      </c>
      <c r="N408" s="140" t="s">
        <v>41</v>
      </c>
      <c r="O408" s="141">
        <v>0.622</v>
      </c>
      <c r="P408" s="141">
        <f t="shared" si="1"/>
        <v>36.635799999999996</v>
      </c>
      <c r="Q408" s="141">
        <v>0</v>
      </c>
      <c r="R408" s="141">
        <f t="shared" si="2"/>
        <v>0</v>
      </c>
      <c r="S408" s="141">
        <v>0</v>
      </c>
      <c r="T408" s="142">
        <f t="shared" si="3"/>
        <v>0</v>
      </c>
      <c r="AR408" s="143" t="s">
        <v>140</v>
      </c>
      <c r="AT408" s="143" t="s">
        <v>135</v>
      </c>
      <c r="AU408" s="143" t="s">
        <v>85</v>
      </c>
      <c r="AY408" s="17" t="s">
        <v>133</v>
      </c>
      <c r="BE408" s="144">
        <f t="shared" si="4"/>
        <v>0</v>
      </c>
      <c r="BF408" s="144">
        <f t="shared" si="5"/>
        <v>0</v>
      </c>
      <c r="BG408" s="144">
        <f t="shared" si="6"/>
        <v>0</v>
      </c>
      <c r="BH408" s="144">
        <f t="shared" si="7"/>
        <v>0</v>
      </c>
      <c r="BI408" s="144">
        <f t="shared" si="8"/>
        <v>0</v>
      </c>
      <c r="BJ408" s="17" t="s">
        <v>83</v>
      </c>
      <c r="BK408" s="144">
        <f t="shared" si="9"/>
        <v>0</v>
      </c>
      <c r="BL408" s="17" t="s">
        <v>140</v>
      </c>
      <c r="BM408" s="143" t="s">
        <v>533</v>
      </c>
    </row>
    <row r="409" spans="2:65" s="1" customFormat="1" ht="37.9" customHeight="1" x14ac:dyDescent="0.2">
      <c r="B409" s="132"/>
      <c r="C409" s="169" t="s">
        <v>534</v>
      </c>
      <c r="D409" s="169" t="s">
        <v>326</v>
      </c>
      <c r="E409" s="170" t="s">
        <v>535</v>
      </c>
      <c r="F409" s="171" t="s">
        <v>536</v>
      </c>
      <c r="G409" s="172" t="s">
        <v>169</v>
      </c>
      <c r="H409" s="173">
        <v>58.9</v>
      </c>
      <c r="I409" s="174">
        <v>0</v>
      </c>
      <c r="J409" s="174">
        <f t="shared" si="0"/>
        <v>0</v>
      </c>
      <c r="K409" s="171" t="s">
        <v>139</v>
      </c>
      <c r="L409" s="175"/>
      <c r="M409" s="176" t="s">
        <v>1</v>
      </c>
      <c r="N409" s="177" t="s">
        <v>41</v>
      </c>
      <c r="O409" s="141">
        <v>0</v>
      </c>
      <c r="P409" s="141">
        <f t="shared" si="1"/>
        <v>0</v>
      </c>
      <c r="Q409" s="141">
        <v>3.2500000000000001E-2</v>
      </c>
      <c r="R409" s="141">
        <f t="shared" si="2"/>
        <v>1.91425</v>
      </c>
      <c r="S409" s="141">
        <v>0</v>
      </c>
      <c r="T409" s="142">
        <f t="shared" si="3"/>
        <v>0</v>
      </c>
      <c r="AR409" s="143" t="s">
        <v>179</v>
      </c>
      <c r="AT409" s="143" t="s">
        <v>326</v>
      </c>
      <c r="AU409" s="143" t="s">
        <v>85</v>
      </c>
      <c r="AY409" s="17" t="s">
        <v>133</v>
      </c>
      <c r="BE409" s="144">
        <f t="shared" si="4"/>
        <v>0</v>
      </c>
      <c r="BF409" s="144">
        <f t="shared" si="5"/>
        <v>0</v>
      </c>
      <c r="BG409" s="144">
        <f t="shared" si="6"/>
        <v>0</v>
      </c>
      <c r="BH409" s="144">
        <f t="shared" si="7"/>
        <v>0</v>
      </c>
      <c r="BI409" s="144">
        <f t="shared" si="8"/>
        <v>0</v>
      </c>
      <c r="BJ409" s="17" t="s">
        <v>83</v>
      </c>
      <c r="BK409" s="144">
        <f t="shared" si="9"/>
        <v>0</v>
      </c>
      <c r="BL409" s="17" t="s">
        <v>140</v>
      </c>
      <c r="BM409" s="143" t="s">
        <v>537</v>
      </c>
    </row>
    <row r="410" spans="2:65" s="1" customFormat="1" ht="19.5" x14ac:dyDescent="0.2">
      <c r="B410" s="29"/>
      <c r="D410" s="146" t="s">
        <v>341</v>
      </c>
      <c r="F410" s="178" t="s">
        <v>538</v>
      </c>
      <c r="L410" s="29"/>
      <c r="M410" s="179"/>
      <c r="T410" s="53"/>
      <c r="AT410" s="17" t="s">
        <v>341</v>
      </c>
      <c r="AU410" s="17" t="s">
        <v>85</v>
      </c>
    </row>
    <row r="411" spans="2:65" s="1" customFormat="1" ht="24.2" customHeight="1" x14ac:dyDescent="0.2">
      <c r="B411" s="132"/>
      <c r="C411" s="169" t="s">
        <v>539</v>
      </c>
      <c r="D411" s="169" t="s">
        <v>326</v>
      </c>
      <c r="E411" s="170" t="s">
        <v>540</v>
      </c>
      <c r="F411" s="171" t="s">
        <v>541</v>
      </c>
      <c r="G411" s="172" t="s">
        <v>397</v>
      </c>
      <c r="H411" s="173">
        <v>12</v>
      </c>
      <c r="I411" s="174">
        <v>0</v>
      </c>
      <c r="J411" s="174">
        <f>ROUND(I411*H411,2)</f>
        <v>0</v>
      </c>
      <c r="K411" s="171" t="s">
        <v>139</v>
      </c>
      <c r="L411" s="175"/>
      <c r="M411" s="176" t="s">
        <v>1</v>
      </c>
      <c r="N411" s="177" t="s">
        <v>41</v>
      </c>
      <c r="O411" s="141">
        <v>0</v>
      </c>
      <c r="P411" s="141">
        <f>O411*H411</f>
        <v>0</v>
      </c>
      <c r="Q411" s="141">
        <v>2.9999999999999997E-4</v>
      </c>
      <c r="R411" s="141">
        <f>Q411*H411</f>
        <v>3.5999999999999999E-3</v>
      </c>
      <c r="S411" s="141">
        <v>0</v>
      </c>
      <c r="T411" s="142">
        <f>S411*H411</f>
        <v>0</v>
      </c>
      <c r="AR411" s="143" t="s">
        <v>179</v>
      </c>
      <c r="AT411" s="143" t="s">
        <v>326</v>
      </c>
      <c r="AU411" s="143" t="s">
        <v>85</v>
      </c>
      <c r="AY411" s="17" t="s">
        <v>133</v>
      </c>
      <c r="BE411" s="144">
        <f>IF(N411="základní",J411,0)</f>
        <v>0</v>
      </c>
      <c r="BF411" s="144">
        <f>IF(N411="snížená",J411,0)</f>
        <v>0</v>
      </c>
      <c r="BG411" s="144">
        <f>IF(N411="zákl. přenesená",J411,0)</f>
        <v>0</v>
      </c>
      <c r="BH411" s="144">
        <f>IF(N411="sníž. přenesená",J411,0)</f>
        <v>0</v>
      </c>
      <c r="BI411" s="144">
        <f>IF(N411="nulová",J411,0)</f>
        <v>0</v>
      </c>
      <c r="BJ411" s="17" t="s">
        <v>83</v>
      </c>
      <c r="BK411" s="144">
        <f>ROUND(I411*H411,2)</f>
        <v>0</v>
      </c>
      <c r="BL411" s="17" t="s">
        <v>140</v>
      </c>
      <c r="BM411" s="143" t="s">
        <v>542</v>
      </c>
    </row>
    <row r="412" spans="2:65" s="1" customFormat="1" ht="19.5" x14ac:dyDescent="0.2">
      <c r="B412" s="29"/>
      <c r="D412" s="146" t="s">
        <v>341</v>
      </c>
      <c r="F412" s="178" t="s">
        <v>543</v>
      </c>
      <c r="L412" s="29"/>
      <c r="M412" s="179"/>
      <c r="T412" s="53"/>
      <c r="AT412" s="17" t="s">
        <v>341</v>
      </c>
      <c r="AU412" s="17" t="s">
        <v>85</v>
      </c>
    </row>
    <row r="413" spans="2:65" s="1" customFormat="1" ht="49.15" customHeight="1" x14ac:dyDescent="0.2">
      <c r="B413" s="132"/>
      <c r="C413" s="133" t="s">
        <v>544</v>
      </c>
      <c r="D413" s="133" t="s">
        <v>135</v>
      </c>
      <c r="E413" s="134" t="s">
        <v>545</v>
      </c>
      <c r="F413" s="135" t="s">
        <v>546</v>
      </c>
      <c r="G413" s="136" t="s">
        <v>397</v>
      </c>
      <c r="H413" s="137">
        <v>1</v>
      </c>
      <c r="I413" s="138">
        <v>0</v>
      </c>
      <c r="J413" s="138">
        <f t="shared" ref="J413:J435" si="10">ROUND(I413*H413,2)</f>
        <v>0</v>
      </c>
      <c r="K413" s="135" t="s">
        <v>139</v>
      </c>
      <c r="L413" s="29"/>
      <c r="M413" s="139" t="s">
        <v>1</v>
      </c>
      <c r="N413" s="140" t="s">
        <v>41</v>
      </c>
      <c r="O413" s="141">
        <v>1.5269999999999999</v>
      </c>
      <c r="P413" s="141">
        <f t="shared" ref="P413:P435" si="11">O413*H413</f>
        <v>1.5269999999999999</v>
      </c>
      <c r="Q413" s="141">
        <v>0</v>
      </c>
      <c r="R413" s="141">
        <f t="shared" ref="R413:R435" si="12">Q413*H413</f>
        <v>0</v>
      </c>
      <c r="S413" s="141">
        <v>0</v>
      </c>
      <c r="T413" s="142">
        <f t="shared" ref="T413:T435" si="13">S413*H413</f>
        <v>0</v>
      </c>
      <c r="AR413" s="143" t="s">
        <v>140</v>
      </c>
      <c r="AT413" s="143" t="s">
        <v>135</v>
      </c>
      <c r="AU413" s="143" t="s">
        <v>85</v>
      </c>
      <c r="AY413" s="17" t="s">
        <v>133</v>
      </c>
      <c r="BE413" s="144">
        <f t="shared" ref="BE413:BE435" si="14">IF(N413="základní",J413,0)</f>
        <v>0</v>
      </c>
      <c r="BF413" s="144">
        <f t="shared" ref="BF413:BF435" si="15">IF(N413="snížená",J413,0)</f>
        <v>0</v>
      </c>
      <c r="BG413" s="144">
        <f t="shared" ref="BG413:BG435" si="16">IF(N413="zákl. přenesená",J413,0)</f>
        <v>0</v>
      </c>
      <c r="BH413" s="144">
        <f t="shared" ref="BH413:BH435" si="17">IF(N413="sníž. přenesená",J413,0)</f>
        <v>0</v>
      </c>
      <c r="BI413" s="144">
        <f t="shared" ref="BI413:BI435" si="18">IF(N413="nulová",J413,0)</f>
        <v>0</v>
      </c>
      <c r="BJ413" s="17" t="s">
        <v>83</v>
      </c>
      <c r="BK413" s="144">
        <f t="shared" ref="BK413:BK435" si="19">ROUND(I413*H413,2)</f>
        <v>0</v>
      </c>
      <c r="BL413" s="17" t="s">
        <v>140</v>
      </c>
      <c r="BM413" s="143" t="s">
        <v>547</v>
      </c>
    </row>
    <row r="414" spans="2:65" s="1" customFormat="1" ht="33" customHeight="1" x14ac:dyDescent="0.2">
      <c r="B414" s="132"/>
      <c r="C414" s="169" t="s">
        <v>548</v>
      </c>
      <c r="D414" s="169" t="s">
        <v>326</v>
      </c>
      <c r="E414" s="170" t="s">
        <v>549</v>
      </c>
      <c r="F414" s="171" t="s">
        <v>550</v>
      </c>
      <c r="G414" s="172" t="s">
        <v>397</v>
      </c>
      <c r="H414" s="173">
        <v>1</v>
      </c>
      <c r="I414" s="174">
        <v>0</v>
      </c>
      <c r="J414" s="174">
        <f t="shared" si="10"/>
        <v>0</v>
      </c>
      <c r="K414" s="171" t="s">
        <v>139</v>
      </c>
      <c r="L414" s="175"/>
      <c r="M414" s="176" t="s">
        <v>1</v>
      </c>
      <c r="N414" s="177" t="s">
        <v>41</v>
      </c>
      <c r="O414" s="141">
        <v>0</v>
      </c>
      <c r="P414" s="141">
        <f t="shared" si="11"/>
        <v>0</v>
      </c>
      <c r="Q414" s="141">
        <v>8.8000000000000005E-3</v>
      </c>
      <c r="R414" s="141">
        <f t="shared" si="12"/>
        <v>8.8000000000000005E-3</v>
      </c>
      <c r="S414" s="141">
        <v>0</v>
      </c>
      <c r="T414" s="142">
        <f t="shared" si="13"/>
        <v>0</v>
      </c>
      <c r="AR414" s="143" t="s">
        <v>179</v>
      </c>
      <c r="AT414" s="143" t="s">
        <v>326</v>
      </c>
      <c r="AU414" s="143" t="s">
        <v>85</v>
      </c>
      <c r="AY414" s="17" t="s">
        <v>133</v>
      </c>
      <c r="BE414" s="144">
        <f t="shared" si="14"/>
        <v>0</v>
      </c>
      <c r="BF414" s="144">
        <f t="shared" si="15"/>
        <v>0</v>
      </c>
      <c r="BG414" s="144">
        <f t="shared" si="16"/>
        <v>0</v>
      </c>
      <c r="BH414" s="144">
        <f t="shared" si="17"/>
        <v>0</v>
      </c>
      <c r="BI414" s="144">
        <f t="shared" si="18"/>
        <v>0</v>
      </c>
      <c r="BJ414" s="17" t="s">
        <v>83</v>
      </c>
      <c r="BK414" s="144">
        <f t="shared" si="19"/>
        <v>0</v>
      </c>
      <c r="BL414" s="17" t="s">
        <v>140</v>
      </c>
      <c r="BM414" s="143" t="s">
        <v>551</v>
      </c>
    </row>
    <row r="415" spans="2:65" s="1" customFormat="1" ht="44.25" customHeight="1" x14ac:dyDescent="0.2">
      <c r="B415" s="132"/>
      <c r="C415" s="133" t="s">
        <v>552</v>
      </c>
      <c r="D415" s="133" t="s">
        <v>135</v>
      </c>
      <c r="E415" s="134" t="s">
        <v>553</v>
      </c>
      <c r="F415" s="135" t="s">
        <v>554</v>
      </c>
      <c r="G415" s="136" t="s">
        <v>397</v>
      </c>
      <c r="H415" s="137">
        <v>3</v>
      </c>
      <c r="I415" s="138">
        <v>0</v>
      </c>
      <c r="J415" s="138">
        <f t="shared" si="10"/>
        <v>0</v>
      </c>
      <c r="K415" s="135" t="s">
        <v>139</v>
      </c>
      <c r="L415" s="29"/>
      <c r="M415" s="139" t="s">
        <v>1</v>
      </c>
      <c r="N415" s="140" t="s">
        <v>41</v>
      </c>
      <c r="O415" s="141">
        <v>0.75900000000000001</v>
      </c>
      <c r="P415" s="141">
        <f t="shared" si="11"/>
        <v>2.2770000000000001</v>
      </c>
      <c r="Q415" s="141">
        <v>1.67E-3</v>
      </c>
      <c r="R415" s="141">
        <f t="shared" si="12"/>
        <v>5.0100000000000006E-3</v>
      </c>
      <c r="S415" s="141">
        <v>0</v>
      </c>
      <c r="T415" s="142">
        <f t="shared" si="13"/>
        <v>0</v>
      </c>
      <c r="AR415" s="143" t="s">
        <v>140</v>
      </c>
      <c r="AT415" s="143" t="s">
        <v>135</v>
      </c>
      <c r="AU415" s="143" t="s">
        <v>85</v>
      </c>
      <c r="AY415" s="17" t="s">
        <v>133</v>
      </c>
      <c r="BE415" s="144">
        <f t="shared" si="14"/>
        <v>0</v>
      </c>
      <c r="BF415" s="144">
        <f t="shared" si="15"/>
        <v>0</v>
      </c>
      <c r="BG415" s="144">
        <f t="shared" si="16"/>
        <v>0</v>
      </c>
      <c r="BH415" s="144">
        <f t="shared" si="17"/>
        <v>0</v>
      </c>
      <c r="BI415" s="144">
        <f t="shared" si="18"/>
        <v>0</v>
      </c>
      <c r="BJ415" s="17" t="s">
        <v>83</v>
      </c>
      <c r="BK415" s="144">
        <f t="shared" si="19"/>
        <v>0</v>
      </c>
      <c r="BL415" s="17" t="s">
        <v>140</v>
      </c>
      <c r="BM415" s="143" t="s">
        <v>555</v>
      </c>
    </row>
    <row r="416" spans="2:65" s="1" customFormat="1" ht="24.2" customHeight="1" x14ac:dyDescent="0.2">
      <c r="B416" s="132"/>
      <c r="C416" s="169" t="s">
        <v>556</v>
      </c>
      <c r="D416" s="169" t="s">
        <v>326</v>
      </c>
      <c r="E416" s="170" t="s">
        <v>557</v>
      </c>
      <c r="F416" s="171" t="s">
        <v>558</v>
      </c>
      <c r="G416" s="172" t="s">
        <v>397</v>
      </c>
      <c r="H416" s="173">
        <v>1</v>
      </c>
      <c r="I416" s="174">
        <v>0</v>
      </c>
      <c r="J416" s="174">
        <f t="shared" si="10"/>
        <v>0</v>
      </c>
      <c r="K416" s="171" t="s">
        <v>1</v>
      </c>
      <c r="L416" s="175"/>
      <c r="M416" s="176" t="s">
        <v>1</v>
      </c>
      <c r="N416" s="177" t="s">
        <v>41</v>
      </c>
      <c r="O416" s="141">
        <v>0</v>
      </c>
      <c r="P416" s="141">
        <f t="shared" si="11"/>
        <v>0</v>
      </c>
      <c r="Q416" s="141">
        <v>1.8700000000000001E-2</v>
      </c>
      <c r="R416" s="141">
        <f t="shared" si="12"/>
        <v>1.8700000000000001E-2</v>
      </c>
      <c r="S416" s="141">
        <v>0</v>
      </c>
      <c r="T416" s="142">
        <f t="shared" si="13"/>
        <v>0</v>
      </c>
      <c r="AR416" s="143" t="s">
        <v>179</v>
      </c>
      <c r="AT416" s="143" t="s">
        <v>326</v>
      </c>
      <c r="AU416" s="143" t="s">
        <v>85</v>
      </c>
      <c r="AY416" s="17" t="s">
        <v>133</v>
      </c>
      <c r="BE416" s="144">
        <f t="shared" si="14"/>
        <v>0</v>
      </c>
      <c r="BF416" s="144">
        <f t="shared" si="15"/>
        <v>0</v>
      </c>
      <c r="BG416" s="144">
        <f t="shared" si="16"/>
        <v>0</v>
      </c>
      <c r="BH416" s="144">
        <f t="shared" si="17"/>
        <v>0</v>
      </c>
      <c r="BI416" s="144">
        <f t="shared" si="18"/>
        <v>0</v>
      </c>
      <c r="BJ416" s="17" t="s">
        <v>83</v>
      </c>
      <c r="BK416" s="144">
        <f t="shared" si="19"/>
        <v>0</v>
      </c>
      <c r="BL416" s="17" t="s">
        <v>140</v>
      </c>
      <c r="BM416" s="143" t="s">
        <v>559</v>
      </c>
    </row>
    <row r="417" spans="2:65" s="1" customFormat="1" ht="24.2" customHeight="1" x14ac:dyDescent="0.2">
      <c r="B417" s="132"/>
      <c r="C417" s="169" t="s">
        <v>560</v>
      </c>
      <c r="D417" s="169" t="s">
        <v>326</v>
      </c>
      <c r="E417" s="170" t="s">
        <v>561</v>
      </c>
      <c r="F417" s="171" t="s">
        <v>562</v>
      </c>
      <c r="G417" s="172" t="s">
        <v>397</v>
      </c>
      <c r="H417" s="173">
        <v>2</v>
      </c>
      <c r="I417" s="174">
        <v>0</v>
      </c>
      <c r="J417" s="174">
        <f t="shared" si="10"/>
        <v>0</v>
      </c>
      <c r="K417" s="171" t="s">
        <v>1</v>
      </c>
      <c r="L417" s="175"/>
      <c r="M417" s="176" t="s">
        <v>1</v>
      </c>
      <c r="N417" s="177" t="s">
        <v>41</v>
      </c>
      <c r="O417" s="141">
        <v>0</v>
      </c>
      <c r="P417" s="141">
        <f t="shared" si="11"/>
        <v>0</v>
      </c>
      <c r="Q417" s="141">
        <v>4.1999999999999997E-3</v>
      </c>
      <c r="R417" s="141">
        <f t="shared" si="12"/>
        <v>8.3999999999999995E-3</v>
      </c>
      <c r="S417" s="141">
        <v>0</v>
      </c>
      <c r="T417" s="142">
        <f t="shared" si="13"/>
        <v>0</v>
      </c>
      <c r="AR417" s="143" t="s">
        <v>179</v>
      </c>
      <c r="AT417" s="143" t="s">
        <v>326</v>
      </c>
      <c r="AU417" s="143" t="s">
        <v>85</v>
      </c>
      <c r="AY417" s="17" t="s">
        <v>133</v>
      </c>
      <c r="BE417" s="144">
        <f t="shared" si="14"/>
        <v>0</v>
      </c>
      <c r="BF417" s="144">
        <f t="shared" si="15"/>
        <v>0</v>
      </c>
      <c r="BG417" s="144">
        <f t="shared" si="16"/>
        <v>0</v>
      </c>
      <c r="BH417" s="144">
        <f t="shared" si="17"/>
        <v>0</v>
      </c>
      <c r="BI417" s="144">
        <f t="shared" si="18"/>
        <v>0</v>
      </c>
      <c r="BJ417" s="17" t="s">
        <v>83</v>
      </c>
      <c r="BK417" s="144">
        <f t="shared" si="19"/>
        <v>0</v>
      </c>
      <c r="BL417" s="17" t="s">
        <v>140</v>
      </c>
      <c r="BM417" s="143" t="s">
        <v>563</v>
      </c>
    </row>
    <row r="418" spans="2:65" s="1" customFormat="1" ht="49.15" customHeight="1" x14ac:dyDescent="0.2">
      <c r="B418" s="132"/>
      <c r="C418" s="133" t="s">
        <v>564</v>
      </c>
      <c r="D418" s="133" t="s">
        <v>135</v>
      </c>
      <c r="E418" s="134" t="s">
        <v>565</v>
      </c>
      <c r="F418" s="135" t="s">
        <v>566</v>
      </c>
      <c r="G418" s="136" t="s">
        <v>397</v>
      </c>
      <c r="H418" s="137">
        <v>1</v>
      </c>
      <c r="I418" s="138">
        <v>0</v>
      </c>
      <c r="J418" s="138">
        <f t="shared" si="10"/>
        <v>0</v>
      </c>
      <c r="K418" s="135" t="s">
        <v>139</v>
      </c>
      <c r="L418" s="29"/>
      <c r="M418" s="139" t="s">
        <v>1</v>
      </c>
      <c r="N418" s="140" t="s">
        <v>41</v>
      </c>
      <c r="O418" s="141">
        <v>0.58299999999999996</v>
      </c>
      <c r="P418" s="141">
        <f t="shared" si="11"/>
        <v>0.58299999999999996</v>
      </c>
      <c r="Q418" s="141">
        <v>1E-4</v>
      </c>
      <c r="R418" s="141">
        <f t="shared" si="12"/>
        <v>1E-4</v>
      </c>
      <c r="S418" s="141">
        <v>0</v>
      </c>
      <c r="T418" s="142">
        <f t="shared" si="13"/>
        <v>0</v>
      </c>
      <c r="AR418" s="143" t="s">
        <v>140</v>
      </c>
      <c r="AT418" s="143" t="s">
        <v>135</v>
      </c>
      <c r="AU418" s="143" t="s">
        <v>85</v>
      </c>
      <c r="AY418" s="17" t="s">
        <v>133</v>
      </c>
      <c r="BE418" s="144">
        <f t="shared" si="14"/>
        <v>0</v>
      </c>
      <c r="BF418" s="144">
        <f t="shared" si="15"/>
        <v>0</v>
      </c>
      <c r="BG418" s="144">
        <f t="shared" si="16"/>
        <v>0</v>
      </c>
      <c r="BH418" s="144">
        <f t="shared" si="17"/>
        <v>0</v>
      </c>
      <c r="BI418" s="144">
        <f t="shared" si="18"/>
        <v>0</v>
      </c>
      <c r="BJ418" s="17" t="s">
        <v>83</v>
      </c>
      <c r="BK418" s="144">
        <f t="shared" si="19"/>
        <v>0</v>
      </c>
      <c r="BL418" s="17" t="s">
        <v>140</v>
      </c>
      <c r="BM418" s="143" t="s">
        <v>567</v>
      </c>
    </row>
    <row r="419" spans="2:65" s="1" customFormat="1" ht="24.2" customHeight="1" x14ac:dyDescent="0.2">
      <c r="B419" s="132"/>
      <c r="C419" s="169" t="s">
        <v>568</v>
      </c>
      <c r="D419" s="169" t="s">
        <v>326</v>
      </c>
      <c r="E419" s="170" t="s">
        <v>569</v>
      </c>
      <c r="F419" s="171" t="s">
        <v>570</v>
      </c>
      <c r="G419" s="172" t="s">
        <v>397</v>
      </c>
      <c r="H419" s="173">
        <v>1</v>
      </c>
      <c r="I419" s="174">
        <v>0</v>
      </c>
      <c r="J419" s="174">
        <f t="shared" si="10"/>
        <v>0</v>
      </c>
      <c r="K419" s="171" t="s">
        <v>1</v>
      </c>
      <c r="L419" s="175"/>
      <c r="M419" s="176" t="s">
        <v>1</v>
      </c>
      <c r="N419" s="177" t="s">
        <v>41</v>
      </c>
      <c r="O419" s="141">
        <v>0</v>
      </c>
      <c r="P419" s="141">
        <f t="shared" si="11"/>
        <v>0</v>
      </c>
      <c r="Q419" s="141">
        <v>5.4999999999999997E-3</v>
      </c>
      <c r="R419" s="141">
        <f t="shared" si="12"/>
        <v>5.4999999999999997E-3</v>
      </c>
      <c r="S419" s="141">
        <v>0</v>
      </c>
      <c r="T419" s="142">
        <f t="shared" si="13"/>
        <v>0</v>
      </c>
      <c r="AR419" s="143" t="s">
        <v>179</v>
      </c>
      <c r="AT419" s="143" t="s">
        <v>326</v>
      </c>
      <c r="AU419" s="143" t="s">
        <v>85</v>
      </c>
      <c r="AY419" s="17" t="s">
        <v>133</v>
      </c>
      <c r="BE419" s="144">
        <f t="shared" si="14"/>
        <v>0</v>
      </c>
      <c r="BF419" s="144">
        <f t="shared" si="15"/>
        <v>0</v>
      </c>
      <c r="BG419" s="144">
        <f t="shared" si="16"/>
        <v>0</v>
      </c>
      <c r="BH419" s="144">
        <f t="shared" si="17"/>
        <v>0</v>
      </c>
      <c r="BI419" s="144">
        <f t="shared" si="18"/>
        <v>0</v>
      </c>
      <c r="BJ419" s="17" t="s">
        <v>83</v>
      </c>
      <c r="BK419" s="144">
        <f t="shared" si="19"/>
        <v>0</v>
      </c>
      <c r="BL419" s="17" t="s">
        <v>140</v>
      </c>
      <c r="BM419" s="143" t="s">
        <v>571</v>
      </c>
    </row>
    <row r="420" spans="2:65" s="1" customFormat="1" ht="49.15" customHeight="1" x14ac:dyDescent="0.2">
      <c r="B420" s="132"/>
      <c r="C420" s="133" t="s">
        <v>572</v>
      </c>
      <c r="D420" s="133" t="s">
        <v>135</v>
      </c>
      <c r="E420" s="134" t="s">
        <v>573</v>
      </c>
      <c r="F420" s="135" t="s">
        <v>574</v>
      </c>
      <c r="G420" s="136" t="s">
        <v>397</v>
      </c>
      <c r="H420" s="137">
        <v>6</v>
      </c>
      <c r="I420" s="138">
        <v>0</v>
      </c>
      <c r="J420" s="138">
        <f t="shared" si="10"/>
        <v>0</v>
      </c>
      <c r="K420" s="135" t="s">
        <v>139</v>
      </c>
      <c r="L420" s="29"/>
      <c r="M420" s="139" t="s">
        <v>1</v>
      </c>
      <c r="N420" s="140" t="s">
        <v>41</v>
      </c>
      <c r="O420" s="141">
        <v>1.9810000000000001</v>
      </c>
      <c r="P420" s="141">
        <f t="shared" si="11"/>
        <v>11.886000000000001</v>
      </c>
      <c r="Q420" s="141">
        <v>0</v>
      </c>
      <c r="R420" s="141">
        <f t="shared" si="12"/>
        <v>0</v>
      </c>
      <c r="S420" s="141">
        <v>0</v>
      </c>
      <c r="T420" s="142">
        <f t="shared" si="13"/>
        <v>0</v>
      </c>
      <c r="AR420" s="143" t="s">
        <v>140</v>
      </c>
      <c r="AT420" s="143" t="s">
        <v>135</v>
      </c>
      <c r="AU420" s="143" t="s">
        <v>85</v>
      </c>
      <c r="AY420" s="17" t="s">
        <v>133</v>
      </c>
      <c r="BE420" s="144">
        <f t="shared" si="14"/>
        <v>0</v>
      </c>
      <c r="BF420" s="144">
        <f t="shared" si="15"/>
        <v>0</v>
      </c>
      <c r="BG420" s="144">
        <f t="shared" si="16"/>
        <v>0</v>
      </c>
      <c r="BH420" s="144">
        <f t="shared" si="17"/>
        <v>0</v>
      </c>
      <c r="BI420" s="144">
        <f t="shared" si="18"/>
        <v>0</v>
      </c>
      <c r="BJ420" s="17" t="s">
        <v>83</v>
      </c>
      <c r="BK420" s="144">
        <f t="shared" si="19"/>
        <v>0</v>
      </c>
      <c r="BL420" s="17" t="s">
        <v>140</v>
      </c>
      <c r="BM420" s="143" t="s">
        <v>575</v>
      </c>
    </row>
    <row r="421" spans="2:65" s="1" customFormat="1" ht="24.2" customHeight="1" x14ac:dyDescent="0.2">
      <c r="B421" s="132"/>
      <c r="C421" s="169" t="s">
        <v>576</v>
      </c>
      <c r="D421" s="169" t="s">
        <v>326</v>
      </c>
      <c r="E421" s="170" t="s">
        <v>577</v>
      </c>
      <c r="F421" s="171" t="s">
        <v>578</v>
      </c>
      <c r="G421" s="172" t="s">
        <v>397</v>
      </c>
      <c r="H421" s="173">
        <v>1</v>
      </c>
      <c r="I421" s="174">
        <v>0</v>
      </c>
      <c r="J421" s="174">
        <f t="shared" si="10"/>
        <v>0</v>
      </c>
      <c r="K421" s="171" t="s">
        <v>1</v>
      </c>
      <c r="L421" s="175"/>
      <c r="M421" s="176" t="s">
        <v>1</v>
      </c>
      <c r="N421" s="177" t="s">
        <v>41</v>
      </c>
      <c r="O421" s="141">
        <v>0</v>
      </c>
      <c r="P421" s="141">
        <f t="shared" si="11"/>
        <v>0</v>
      </c>
      <c r="Q421" s="141">
        <v>1.44E-2</v>
      </c>
      <c r="R421" s="141">
        <f t="shared" si="12"/>
        <v>1.44E-2</v>
      </c>
      <c r="S421" s="141">
        <v>0</v>
      </c>
      <c r="T421" s="142">
        <f t="shared" si="13"/>
        <v>0</v>
      </c>
      <c r="AR421" s="143" t="s">
        <v>179</v>
      </c>
      <c r="AT421" s="143" t="s">
        <v>326</v>
      </c>
      <c r="AU421" s="143" t="s">
        <v>85</v>
      </c>
      <c r="AY421" s="17" t="s">
        <v>133</v>
      </c>
      <c r="BE421" s="144">
        <f t="shared" si="14"/>
        <v>0</v>
      </c>
      <c r="BF421" s="144">
        <f t="shared" si="15"/>
        <v>0</v>
      </c>
      <c r="BG421" s="144">
        <f t="shared" si="16"/>
        <v>0</v>
      </c>
      <c r="BH421" s="144">
        <f t="shared" si="17"/>
        <v>0</v>
      </c>
      <c r="BI421" s="144">
        <f t="shared" si="18"/>
        <v>0</v>
      </c>
      <c r="BJ421" s="17" t="s">
        <v>83</v>
      </c>
      <c r="BK421" s="144">
        <f t="shared" si="19"/>
        <v>0</v>
      </c>
      <c r="BL421" s="17" t="s">
        <v>140</v>
      </c>
      <c r="BM421" s="143" t="s">
        <v>579</v>
      </c>
    </row>
    <row r="422" spans="2:65" s="1" customFormat="1" ht="24.2" customHeight="1" x14ac:dyDescent="0.2">
      <c r="B422" s="132"/>
      <c r="C422" s="169" t="s">
        <v>580</v>
      </c>
      <c r="D422" s="169" t="s">
        <v>326</v>
      </c>
      <c r="E422" s="170" t="s">
        <v>581</v>
      </c>
      <c r="F422" s="171" t="s">
        <v>582</v>
      </c>
      <c r="G422" s="172" t="s">
        <v>397</v>
      </c>
      <c r="H422" s="173">
        <v>1</v>
      </c>
      <c r="I422" s="174">
        <v>0</v>
      </c>
      <c r="J422" s="174">
        <f t="shared" si="10"/>
        <v>0</v>
      </c>
      <c r="K422" s="171" t="s">
        <v>1</v>
      </c>
      <c r="L422" s="175"/>
      <c r="M422" s="176" t="s">
        <v>1</v>
      </c>
      <c r="N422" s="177" t="s">
        <v>41</v>
      </c>
      <c r="O422" s="141">
        <v>0</v>
      </c>
      <c r="P422" s="141">
        <f t="shared" si="11"/>
        <v>0</v>
      </c>
      <c r="Q422" s="141">
        <v>1.37E-2</v>
      </c>
      <c r="R422" s="141">
        <f t="shared" si="12"/>
        <v>1.37E-2</v>
      </c>
      <c r="S422" s="141">
        <v>0</v>
      </c>
      <c r="T422" s="142">
        <f t="shared" si="13"/>
        <v>0</v>
      </c>
      <c r="AR422" s="143" t="s">
        <v>179</v>
      </c>
      <c r="AT422" s="143" t="s">
        <v>326</v>
      </c>
      <c r="AU422" s="143" t="s">
        <v>85</v>
      </c>
      <c r="AY422" s="17" t="s">
        <v>133</v>
      </c>
      <c r="BE422" s="144">
        <f t="shared" si="14"/>
        <v>0</v>
      </c>
      <c r="BF422" s="144">
        <f t="shared" si="15"/>
        <v>0</v>
      </c>
      <c r="BG422" s="144">
        <f t="shared" si="16"/>
        <v>0</v>
      </c>
      <c r="BH422" s="144">
        <f t="shared" si="17"/>
        <v>0</v>
      </c>
      <c r="BI422" s="144">
        <f t="shared" si="18"/>
        <v>0</v>
      </c>
      <c r="BJ422" s="17" t="s">
        <v>83</v>
      </c>
      <c r="BK422" s="144">
        <f t="shared" si="19"/>
        <v>0</v>
      </c>
      <c r="BL422" s="17" t="s">
        <v>140</v>
      </c>
      <c r="BM422" s="143" t="s">
        <v>583</v>
      </c>
    </row>
    <row r="423" spans="2:65" s="1" customFormat="1" ht="24.2" customHeight="1" x14ac:dyDescent="0.2">
      <c r="B423" s="132"/>
      <c r="C423" s="169" t="s">
        <v>584</v>
      </c>
      <c r="D423" s="169" t="s">
        <v>326</v>
      </c>
      <c r="E423" s="170" t="s">
        <v>585</v>
      </c>
      <c r="F423" s="171" t="s">
        <v>586</v>
      </c>
      <c r="G423" s="172" t="s">
        <v>397</v>
      </c>
      <c r="H423" s="173">
        <v>3</v>
      </c>
      <c r="I423" s="174">
        <v>0</v>
      </c>
      <c r="J423" s="174">
        <f t="shared" si="10"/>
        <v>0</v>
      </c>
      <c r="K423" s="171" t="s">
        <v>1</v>
      </c>
      <c r="L423" s="175"/>
      <c r="M423" s="176" t="s">
        <v>1</v>
      </c>
      <c r="N423" s="177" t="s">
        <v>41</v>
      </c>
      <c r="O423" s="141">
        <v>0</v>
      </c>
      <c r="P423" s="141">
        <f t="shared" si="11"/>
        <v>0</v>
      </c>
      <c r="Q423" s="141">
        <v>1.4800000000000001E-2</v>
      </c>
      <c r="R423" s="141">
        <f t="shared" si="12"/>
        <v>4.4400000000000002E-2</v>
      </c>
      <c r="S423" s="141">
        <v>0</v>
      </c>
      <c r="T423" s="142">
        <f t="shared" si="13"/>
        <v>0</v>
      </c>
      <c r="AR423" s="143" t="s">
        <v>179</v>
      </c>
      <c r="AT423" s="143" t="s">
        <v>326</v>
      </c>
      <c r="AU423" s="143" t="s">
        <v>85</v>
      </c>
      <c r="AY423" s="17" t="s">
        <v>133</v>
      </c>
      <c r="BE423" s="144">
        <f t="shared" si="14"/>
        <v>0</v>
      </c>
      <c r="BF423" s="144">
        <f t="shared" si="15"/>
        <v>0</v>
      </c>
      <c r="BG423" s="144">
        <f t="shared" si="16"/>
        <v>0</v>
      </c>
      <c r="BH423" s="144">
        <f t="shared" si="17"/>
        <v>0</v>
      </c>
      <c r="BI423" s="144">
        <f t="shared" si="18"/>
        <v>0</v>
      </c>
      <c r="BJ423" s="17" t="s">
        <v>83</v>
      </c>
      <c r="BK423" s="144">
        <f t="shared" si="19"/>
        <v>0</v>
      </c>
      <c r="BL423" s="17" t="s">
        <v>140</v>
      </c>
      <c r="BM423" s="143" t="s">
        <v>587</v>
      </c>
    </row>
    <row r="424" spans="2:65" s="1" customFormat="1" ht="37.9" customHeight="1" x14ac:dyDescent="0.2">
      <c r="B424" s="132"/>
      <c r="C424" s="169" t="s">
        <v>588</v>
      </c>
      <c r="D424" s="169" t="s">
        <v>326</v>
      </c>
      <c r="E424" s="170" t="s">
        <v>589</v>
      </c>
      <c r="F424" s="171" t="s">
        <v>590</v>
      </c>
      <c r="G424" s="172" t="s">
        <v>397</v>
      </c>
      <c r="H424" s="173">
        <v>1</v>
      </c>
      <c r="I424" s="174">
        <v>0</v>
      </c>
      <c r="J424" s="174">
        <f t="shared" si="10"/>
        <v>0</v>
      </c>
      <c r="K424" s="171" t="s">
        <v>1</v>
      </c>
      <c r="L424" s="175"/>
      <c r="M424" s="176" t="s">
        <v>1</v>
      </c>
      <c r="N424" s="177" t="s">
        <v>41</v>
      </c>
      <c r="O424" s="141">
        <v>0</v>
      </c>
      <c r="P424" s="141">
        <f t="shared" si="11"/>
        <v>0</v>
      </c>
      <c r="Q424" s="141">
        <v>1.23E-2</v>
      </c>
      <c r="R424" s="141">
        <f t="shared" si="12"/>
        <v>1.23E-2</v>
      </c>
      <c r="S424" s="141">
        <v>0</v>
      </c>
      <c r="T424" s="142">
        <f t="shared" si="13"/>
        <v>0</v>
      </c>
      <c r="AR424" s="143" t="s">
        <v>179</v>
      </c>
      <c r="AT424" s="143" t="s">
        <v>326</v>
      </c>
      <c r="AU424" s="143" t="s">
        <v>85</v>
      </c>
      <c r="AY424" s="17" t="s">
        <v>133</v>
      </c>
      <c r="BE424" s="144">
        <f t="shared" si="14"/>
        <v>0</v>
      </c>
      <c r="BF424" s="144">
        <f t="shared" si="15"/>
        <v>0</v>
      </c>
      <c r="BG424" s="144">
        <f t="shared" si="16"/>
        <v>0</v>
      </c>
      <c r="BH424" s="144">
        <f t="shared" si="17"/>
        <v>0</v>
      </c>
      <c r="BI424" s="144">
        <f t="shared" si="18"/>
        <v>0</v>
      </c>
      <c r="BJ424" s="17" t="s">
        <v>83</v>
      </c>
      <c r="BK424" s="144">
        <f t="shared" si="19"/>
        <v>0</v>
      </c>
      <c r="BL424" s="17" t="s">
        <v>140</v>
      </c>
      <c r="BM424" s="143" t="s">
        <v>591</v>
      </c>
    </row>
    <row r="425" spans="2:65" s="1" customFormat="1" ht="55.5" customHeight="1" x14ac:dyDescent="0.2">
      <c r="B425" s="132"/>
      <c r="C425" s="133" t="s">
        <v>592</v>
      </c>
      <c r="D425" s="133" t="s">
        <v>135</v>
      </c>
      <c r="E425" s="134" t="s">
        <v>593</v>
      </c>
      <c r="F425" s="135" t="s">
        <v>594</v>
      </c>
      <c r="G425" s="136" t="s">
        <v>397</v>
      </c>
      <c r="H425" s="137">
        <v>3</v>
      </c>
      <c r="I425" s="138">
        <v>0</v>
      </c>
      <c r="J425" s="138">
        <f t="shared" si="10"/>
        <v>0</v>
      </c>
      <c r="K425" s="135" t="s">
        <v>139</v>
      </c>
      <c r="L425" s="29"/>
      <c r="M425" s="139" t="s">
        <v>1</v>
      </c>
      <c r="N425" s="140" t="s">
        <v>41</v>
      </c>
      <c r="O425" s="141">
        <v>0.7</v>
      </c>
      <c r="P425" s="141">
        <f t="shared" si="11"/>
        <v>2.0999999999999996</v>
      </c>
      <c r="Q425" s="141">
        <v>1E-4</v>
      </c>
      <c r="R425" s="141">
        <f t="shared" si="12"/>
        <v>3.0000000000000003E-4</v>
      </c>
      <c r="S425" s="141">
        <v>0</v>
      </c>
      <c r="T425" s="142">
        <f t="shared" si="13"/>
        <v>0</v>
      </c>
      <c r="AR425" s="143" t="s">
        <v>140</v>
      </c>
      <c r="AT425" s="143" t="s">
        <v>135</v>
      </c>
      <c r="AU425" s="143" t="s">
        <v>85</v>
      </c>
      <c r="AY425" s="17" t="s">
        <v>133</v>
      </c>
      <c r="BE425" s="144">
        <f t="shared" si="14"/>
        <v>0</v>
      </c>
      <c r="BF425" s="144">
        <f t="shared" si="15"/>
        <v>0</v>
      </c>
      <c r="BG425" s="144">
        <f t="shared" si="16"/>
        <v>0</v>
      </c>
      <c r="BH425" s="144">
        <f t="shared" si="17"/>
        <v>0</v>
      </c>
      <c r="BI425" s="144">
        <f t="shared" si="18"/>
        <v>0</v>
      </c>
      <c r="BJ425" s="17" t="s">
        <v>83</v>
      </c>
      <c r="BK425" s="144">
        <f t="shared" si="19"/>
        <v>0</v>
      </c>
      <c r="BL425" s="17" t="s">
        <v>140</v>
      </c>
      <c r="BM425" s="143" t="s">
        <v>595</v>
      </c>
    </row>
    <row r="426" spans="2:65" s="1" customFormat="1" ht="24.2" customHeight="1" x14ac:dyDescent="0.2">
      <c r="B426" s="132"/>
      <c r="C426" s="169" t="s">
        <v>596</v>
      </c>
      <c r="D426" s="169" t="s">
        <v>326</v>
      </c>
      <c r="E426" s="170" t="s">
        <v>597</v>
      </c>
      <c r="F426" s="171" t="s">
        <v>598</v>
      </c>
      <c r="G426" s="172" t="s">
        <v>397</v>
      </c>
      <c r="H426" s="173">
        <v>3</v>
      </c>
      <c r="I426" s="174">
        <v>0</v>
      </c>
      <c r="J426" s="174">
        <f t="shared" si="10"/>
        <v>0</v>
      </c>
      <c r="K426" s="171" t="s">
        <v>1</v>
      </c>
      <c r="L426" s="175"/>
      <c r="M426" s="176" t="s">
        <v>1</v>
      </c>
      <c r="N426" s="177" t="s">
        <v>41</v>
      </c>
      <c r="O426" s="141">
        <v>0</v>
      </c>
      <c r="P426" s="141">
        <f t="shared" si="11"/>
        <v>0</v>
      </c>
      <c r="Q426" s="141">
        <v>1.0999999999999999E-2</v>
      </c>
      <c r="R426" s="141">
        <f t="shared" si="12"/>
        <v>3.3000000000000002E-2</v>
      </c>
      <c r="S426" s="141">
        <v>0</v>
      </c>
      <c r="T426" s="142">
        <f t="shared" si="13"/>
        <v>0</v>
      </c>
      <c r="AR426" s="143" t="s">
        <v>179</v>
      </c>
      <c r="AT426" s="143" t="s">
        <v>326</v>
      </c>
      <c r="AU426" s="143" t="s">
        <v>85</v>
      </c>
      <c r="AY426" s="17" t="s">
        <v>133</v>
      </c>
      <c r="BE426" s="144">
        <f t="shared" si="14"/>
        <v>0</v>
      </c>
      <c r="BF426" s="144">
        <f t="shared" si="15"/>
        <v>0</v>
      </c>
      <c r="BG426" s="144">
        <f t="shared" si="16"/>
        <v>0</v>
      </c>
      <c r="BH426" s="144">
        <f t="shared" si="17"/>
        <v>0</v>
      </c>
      <c r="BI426" s="144">
        <f t="shared" si="18"/>
        <v>0</v>
      </c>
      <c r="BJ426" s="17" t="s">
        <v>83</v>
      </c>
      <c r="BK426" s="144">
        <f t="shared" si="19"/>
        <v>0</v>
      </c>
      <c r="BL426" s="17" t="s">
        <v>140</v>
      </c>
      <c r="BM426" s="143" t="s">
        <v>599</v>
      </c>
    </row>
    <row r="427" spans="2:65" s="1" customFormat="1" ht="44.25" customHeight="1" x14ac:dyDescent="0.2">
      <c r="B427" s="132"/>
      <c r="C427" s="133" t="s">
        <v>600</v>
      </c>
      <c r="D427" s="133" t="s">
        <v>135</v>
      </c>
      <c r="E427" s="134" t="s">
        <v>601</v>
      </c>
      <c r="F427" s="135" t="s">
        <v>602</v>
      </c>
      <c r="G427" s="136" t="s">
        <v>397</v>
      </c>
      <c r="H427" s="137">
        <v>5</v>
      </c>
      <c r="I427" s="138">
        <v>0</v>
      </c>
      <c r="J427" s="138">
        <f t="shared" si="10"/>
        <v>0</v>
      </c>
      <c r="K427" s="135" t="s">
        <v>139</v>
      </c>
      <c r="L427" s="29"/>
      <c r="M427" s="139" t="s">
        <v>1</v>
      </c>
      <c r="N427" s="140" t="s">
        <v>41</v>
      </c>
      <c r="O427" s="141">
        <v>1.0069999999999999</v>
      </c>
      <c r="P427" s="141">
        <f t="shared" si="11"/>
        <v>5.0349999999999993</v>
      </c>
      <c r="Q427" s="141">
        <v>2.82E-3</v>
      </c>
      <c r="R427" s="141">
        <f t="shared" si="12"/>
        <v>1.41E-2</v>
      </c>
      <c r="S427" s="141">
        <v>0</v>
      </c>
      <c r="T427" s="142">
        <f t="shared" si="13"/>
        <v>0</v>
      </c>
      <c r="AR427" s="143" t="s">
        <v>140</v>
      </c>
      <c r="AT427" s="143" t="s">
        <v>135</v>
      </c>
      <c r="AU427" s="143" t="s">
        <v>85</v>
      </c>
      <c r="AY427" s="17" t="s">
        <v>133</v>
      </c>
      <c r="BE427" s="144">
        <f t="shared" si="14"/>
        <v>0</v>
      </c>
      <c r="BF427" s="144">
        <f t="shared" si="15"/>
        <v>0</v>
      </c>
      <c r="BG427" s="144">
        <f t="shared" si="16"/>
        <v>0</v>
      </c>
      <c r="BH427" s="144">
        <f t="shared" si="17"/>
        <v>0</v>
      </c>
      <c r="BI427" s="144">
        <f t="shared" si="18"/>
        <v>0</v>
      </c>
      <c r="BJ427" s="17" t="s">
        <v>83</v>
      </c>
      <c r="BK427" s="144">
        <f t="shared" si="19"/>
        <v>0</v>
      </c>
      <c r="BL427" s="17" t="s">
        <v>140</v>
      </c>
      <c r="BM427" s="143" t="s">
        <v>603</v>
      </c>
    </row>
    <row r="428" spans="2:65" s="1" customFormat="1" ht="24.2" customHeight="1" x14ac:dyDescent="0.2">
      <c r="B428" s="132"/>
      <c r="C428" s="169" t="s">
        <v>604</v>
      </c>
      <c r="D428" s="169" t="s">
        <v>326</v>
      </c>
      <c r="E428" s="170" t="s">
        <v>605</v>
      </c>
      <c r="F428" s="171" t="s">
        <v>606</v>
      </c>
      <c r="G428" s="172" t="s">
        <v>397</v>
      </c>
      <c r="H428" s="173">
        <v>1</v>
      </c>
      <c r="I428" s="174">
        <v>0</v>
      </c>
      <c r="J428" s="174">
        <f t="shared" si="10"/>
        <v>0</v>
      </c>
      <c r="K428" s="171" t="s">
        <v>1</v>
      </c>
      <c r="L428" s="175"/>
      <c r="M428" s="176" t="s">
        <v>1</v>
      </c>
      <c r="N428" s="177" t="s">
        <v>41</v>
      </c>
      <c r="O428" s="141">
        <v>0</v>
      </c>
      <c r="P428" s="141">
        <f t="shared" si="11"/>
        <v>0</v>
      </c>
      <c r="Q428" s="141">
        <v>2.24E-2</v>
      </c>
      <c r="R428" s="141">
        <f t="shared" si="12"/>
        <v>2.24E-2</v>
      </c>
      <c r="S428" s="141">
        <v>0</v>
      </c>
      <c r="T428" s="142">
        <f t="shared" si="13"/>
        <v>0</v>
      </c>
      <c r="AR428" s="143" t="s">
        <v>179</v>
      </c>
      <c r="AT428" s="143" t="s">
        <v>326</v>
      </c>
      <c r="AU428" s="143" t="s">
        <v>85</v>
      </c>
      <c r="AY428" s="17" t="s">
        <v>133</v>
      </c>
      <c r="BE428" s="144">
        <f t="shared" si="14"/>
        <v>0</v>
      </c>
      <c r="BF428" s="144">
        <f t="shared" si="15"/>
        <v>0</v>
      </c>
      <c r="BG428" s="144">
        <f t="shared" si="16"/>
        <v>0</v>
      </c>
      <c r="BH428" s="144">
        <f t="shared" si="17"/>
        <v>0</v>
      </c>
      <c r="BI428" s="144">
        <f t="shared" si="18"/>
        <v>0</v>
      </c>
      <c r="BJ428" s="17" t="s">
        <v>83</v>
      </c>
      <c r="BK428" s="144">
        <f t="shared" si="19"/>
        <v>0</v>
      </c>
      <c r="BL428" s="17" t="s">
        <v>140</v>
      </c>
      <c r="BM428" s="143" t="s">
        <v>607</v>
      </c>
    </row>
    <row r="429" spans="2:65" s="1" customFormat="1" ht="24.2" customHeight="1" x14ac:dyDescent="0.2">
      <c r="B429" s="132"/>
      <c r="C429" s="169" t="s">
        <v>608</v>
      </c>
      <c r="D429" s="169" t="s">
        <v>326</v>
      </c>
      <c r="E429" s="170" t="s">
        <v>609</v>
      </c>
      <c r="F429" s="171" t="s">
        <v>610</v>
      </c>
      <c r="G429" s="172" t="s">
        <v>397</v>
      </c>
      <c r="H429" s="173">
        <v>1</v>
      </c>
      <c r="I429" s="174">
        <v>0</v>
      </c>
      <c r="J429" s="174">
        <f t="shared" si="10"/>
        <v>0</v>
      </c>
      <c r="K429" s="171" t="s">
        <v>1</v>
      </c>
      <c r="L429" s="175"/>
      <c r="M429" s="176" t="s">
        <v>1</v>
      </c>
      <c r="N429" s="177" t="s">
        <v>41</v>
      </c>
      <c r="O429" s="141">
        <v>0</v>
      </c>
      <c r="P429" s="141">
        <f t="shared" si="11"/>
        <v>0</v>
      </c>
      <c r="Q429" s="141">
        <v>3.1E-2</v>
      </c>
      <c r="R429" s="141">
        <f t="shared" si="12"/>
        <v>3.1E-2</v>
      </c>
      <c r="S429" s="141">
        <v>0</v>
      </c>
      <c r="T429" s="142">
        <f t="shared" si="13"/>
        <v>0</v>
      </c>
      <c r="AR429" s="143" t="s">
        <v>179</v>
      </c>
      <c r="AT429" s="143" t="s">
        <v>326</v>
      </c>
      <c r="AU429" s="143" t="s">
        <v>85</v>
      </c>
      <c r="AY429" s="17" t="s">
        <v>133</v>
      </c>
      <c r="BE429" s="144">
        <f t="shared" si="14"/>
        <v>0</v>
      </c>
      <c r="BF429" s="144">
        <f t="shared" si="15"/>
        <v>0</v>
      </c>
      <c r="BG429" s="144">
        <f t="shared" si="16"/>
        <v>0</v>
      </c>
      <c r="BH429" s="144">
        <f t="shared" si="17"/>
        <v>0</v>
      </c>
      <c r="BI429" s="144">
        <f t="shared" si="18"/>
        <v>0</v>
      </c>
      <c r="BJ429" s="17" t="s">
        <v>83</v>
      </c>
      <c r="BK429" s="144">
        <f t="shared" si="19"/>
        <v>0</v>
      </c>
      <c r="BL429" s="17" t="s">
        <v>140</v>
      </c>
      <c r="BM429" s="143" t="s">
        <v>611</v>
      </c>
    </row>
    <row r="430" spans="2:65" s="1" customFormat="1" ht="24.2" customHeight="1" x14ac:dyDescent="0.2">
      <c r="B430" s="132"/>
      <c r="C430" s="169" t="s">
        <v>612</v>
      </c>
      <c r="D430" s="169" t="s">
        <v>326</v>
      </c>
      <c r="E430" s="170" t="s">
        <v>613</v>
      </c>
      <c r="F430" s="171" t="s">
        <v>614</v>
      </c>
      <c r="G430" s="172" t="s">
        <v>397</v>
      </c>
      <c r="H430" s="173">
        <v>1</v>
      </c>
      <c r="I430" s="174">
        <v>0</v>
      </c>
      <c r="J430" s="174">
        <f t="shared" si="10"/>
        <v>0</v>
      </c>
      <c r="K430" s="171" t="s">
        <v>1</v>
      </c>
      <c r="L430" s="175"/>
      <c r="M430" s="176" t="s">
        <v>1</v>
      </c>
      <c r="N430" s="177" t="s">
        <v>41</v>
      </c>
      <c r="O430" s="141">
        <v>0</v>
      </c>
      <c r="P430" s="141">
        <f t="shared" si="11"/>
        <v>0</v>
      </c>
      <c r="Q430" s="141">
        <v>3.5999999999999997E-2</v>
      </c>
      <c r="R430" s="141">
        <f t="shared" si="12"/>
        <v>3.5999999999999997E-2</v>
      </c>
      <c r="S430" s="141">
        <v>0</v>
      </c>
      <c r="T430" s="142">
        <f t="shared" si="13"/>
        <v>0</v>
      </c>
      <c r="AR430" s="143" t="s">
        <v>179</v>
      </c>
      <c r="AT430" s="143" t="s">
        <v>326</v>
      </c>
      <c r="AU430" s="143" t="s">
        <v>85</v>
      </c>
      <c r="AY430" s="17" t="s">
        <v>133</v>
      </c>
      <c r="BE430" s="144">
        <f t="shared" si="14"/>
        <v>0</v>
      </c>
      <c r="BF430" s="144">
        <f t="shared" si="15"/>
        <v>0</v>
      </c>
      <c r="BG430" s="144">
        <f t="shared" si="16"/>
        <v>0</v>
      </c>
      <c r="BH430" s="144">
        <f t="shared" si="17"/>
        <v>0</v>
      </c>
      <c r="BI430" s="144">
        <f t="shared" si="18"/>
        <v>0</v>
      </c>
      <c r="BJ430" s="17" t="s">
        <v>83</v>
      </c>
      <c r="BK430" s="144">
        <f t="shared" si="19"/>
        <v>0</v>
      </c>
      <c r="BL430" s="17" t="s">
        <v>140</v>
      </c>
      <c r="BM430" s="143" t="s">
        <v>615</v>
      </c>
    </row>
    <row r="431" spans="2:65" s="1" customFormat="1" ht="24.2" customHeight="1" x14ac:dyDescent="0.2">
      <c r="B431" s="132"/>
      <c r="C431" s="169" t="s">
        <v>616</v>
      </c>
      <c r="D431" s="169" t="s">
        <v>326</v>
      </c>
      <c r="E431" s="170" t="s">
        <v>617</v>
      </c>
      <c r="F431" s="171" t="s">
        <v>618</v>
      </c>
      <c r="G431" s="172" t="s">
        <v>397</v>
      </c>
      <c r="H431" s="173">
        <v>1</v>
      </c>
      <c r="I431" s="174">
        <v>0</v>
      </c>
      <c r="J431" s="174">
        <f t="shared" si="10"/>
        <v>0</v>
      </c>
      <c r="K431" s="171" t="s">
        <v>1</v>
      </c>
      <c r="L431" s="175"/>
      <c r="M431" s="176" t="s">
        <v>1</v>
      </c>
      <c r="N431" s="177" t="s">
        <v>41</v>
      </c>
      <c r="O431" s="141">
        <v>0</v>
      </c>
      <c r="P431" s="141">
        <f t="shared" si="11"/>
        <v>0</v>
      </c>
      <c r="Q431" s="141">
        <v>9.4999999999999998E-3</v>
      </c>
      <c r="R431" s="141">
        <f t="shared" si="12"/>
        <v>9.4999999999999998E-3</v>
      </c>
      <c r="S431" s="141">
        <v>0</v>
      </c>
      <c r="T431" s="142">
        <f t="shared" si="13"/>
        <v>0</v>
      </c>
      <c r="AR431" s="143" t="s">
        <v>179</v>
      </c>
      <c r="AT431" s="143" t="s">
        <v>326</v>
      </c>
      <c r="AU431" s="143" t="s">
        <v>85</v>
      </c>
      <c r="AY431" s="17" t="s">
        <v>133</v>
      </c>
      <c r="BE431" s="144">
        <f t="shared" si="14"/>
        <v>0</v>
      </c>
      <c r="BF431" s="144">
        <f t="shared" si="15"/>
        <v>0</v>
      </c>
      <c r="BG431" s="144">
        <f t="shared" si="16"/>
        <v>0</v>
      </c>
      <c r="BH431" s="144">
        <f t="shared" si="17"/>
        <v>0</v>
      </c>
      <c r="BI431" s="144">
        <f t="shared" si="18"/>
        <v>0</v>
      </c>
      <c r="BJ431" s="17" t="s">
        <v>83</v>
      </c>
      <c r="BK431" s="144">
        <f t="shared" si="19"/>
        <v>0</v>
      </c>
      <c r="BL431" s="17" t="s">
        <v>140</v>
      </c>
      <c r="BM431" s="143" t="s">
        <v>619</v>
      </c>
    </row>
    <row r="432" spans="2:65" s="1" customFormat="1" ht="24.2" customHeight="1" x14ac:dyDescent="0.2">
      <c r="B432" s="132"/>
      <c r="C432" s="169" t="s">
        <v>620</v>
      </c>
      <c r="D432" s="169" t="s">
        <v>326</v>
      </c>
      <c r="E432" s="170" t="s">
        <v>621</v>
      </c>
      <c r="F432" s="171" t="s">
        <v>622</v>
      </c>
      <c r="G432" s="172" t="s">
        <v>397</v>
      </c>
      <c r="H432" s="173">
        <v>1</v>
      </c>
      <c r="I432" s="174">
        <v>0</v>
      </c>
      <c r="J432" s="174">
        <f t="shared" si="10"/>
        <v>0</v>
      </c>
      <c r="K432" s="171" t="s">
        <v>1</v>
      </c>
      <c r="L432" s="175"/>
      <c r="M432" s="176" t="s">
        <v>1</v>
      </c>
      <c r="N432" s="177" t="s">
        <v>41</v>
      </c>
      <c r="O432" s="141">
        <v>0</v>
      </c>
      <c r="P432" s="141">
        <f t="shared" si="11"/>
        <v>0</v>
      </c>
      <c r="Q432" s="141">
        <v>1.0359999999999999E-2</v>
      </c>
      <c r="R432" s="141">
        <f t="shared" si="12"/>
        <v>1.0359999999999999E-2</v>
      </c>
      <c r="S432" s="141">
        <v>0</v>
      </c>
      <c r="T432" s="142">
        <f t="shared" si="13"/>
        <v>0</v>
      </c>
      <c r="AR432" s="143" t="s">
        <v>179</v>
      </c>
      <c r="AT432" s="143" t="s">
        <v>326</v>
      </c>
      <c r="AU432" s="143" t="s">
        <v>85</v>
      </c>
      <c r="AY432" s="17" t="s">
        <v>133</v>
      </c>
      <c r="BE432" s="144">
        <f t="shared" si="14"/>
        <v>0</v>
      </c>
      <c r="BF432" s="144">
        <f t="shared" si="15"/>
        <v>0</v>
      </c>
      <c r="BG432" s="144">
        <f t="shared" si="16"/>
        <v>0</v>
      </c>
      <c r="BH432" s="144">
        <f t="shared" si="17"/>
        <v>0</v>
      </c>
      <c r="BI432" s="144">
        <f t="shared" si="18"/>
        <v>0</v>
      </c>
      <c r="BJ432" s="17" t="s">
        <v>83</v>
      </c>
      <c r="BK432" s="144">
        <f t="shared" si="19"/>
        <v>0</v>
      </c>
      <c r="BL432" s="17" t="s">
        <v>140</v>
      </c>
      <c r="BM432" s="143" t="s">
        <v>623</v>
      </c>
    </row>
    <row r="433" spans="2:65" s="1" customFormat="1" ht="44.25" customHeight="1" x14ac:dyDescent="0.2">
      <c r="B433" s="132"/>
      <c r="C433" s="133" t="s">
        <v>624</v>
      </c>
      <c r="D433" s="133" t="s">
        <v>135</v>
      </c>
      <c r="E433" s="134" t="s">
        <v>625</v>
      </c>
      <c r="F433" s="135" t="s">
        <v>626</v>
      </c>
      <c r="G433" s="136" t="s">
        <v>397</v>
      </c>
      <c r="H433" s="137">
        <v>1</v>
      </c>
      <c r="I433" s="138">
        <v>0</v>
      </c>
      <c r="J433" s="138">
        <f t="shared" si="10"/>
        <v>0</v>
      </c>
      <c r="K433" s="135" t="s">
        <v>139</v>
      </c>
      <c r="L433" s="29"/>
      <c r="M433" s="139" t="s">
        <v>1</v>
      </c>
      <c r="N433" s="140" t="s">
        <v>41</v>
      </c>
      <c r="O433" s="141">
        <v>1.391</v>
      </c>
      <c r="P433" s="141">
        <f t="shared" si="11"/>
        <v>1.391</v>
      </c>
      <c r="Q433" s="141">
        <v>3.6600000000000001E-3</v>
      </c>
      <c r="R433" s="141">
        <f t="shared" si="12"/>
        <v>3.6600000000000001E-3</v>
      </c>
      <c r="S433" s="141">
        <v>0</v>
      </c>
      <c r="T433" s="142">
        <f t="shared" si="13"/>
        <v>0</v>
      </c>
      <c r="AR433" s="143" t="s">
        <v>140</v>
      </c>
      <c r="AT433" s="143" t="s">
        <v>135</v>
      </c>
      <c r="AU433" s="143" t="s">
        <v>85</v>
      </c>
      <c r="AY433" s="17" t="s">
        <v>133</v>
      </c>
      <c r="BE433" s="144">
        <f t="shared" si="14"/>
        <v>0</v>
      </c>
      <c r="BF433" s="144">
        <f t="shared" si="15"/>
        <v>0</v>
      </c>
      <c r="BG433" s="144">
        <f t="shared" si="16"/>
        <v>0</v>
      </c>
      <c r="BH433" s="144">
        <f t="shared" si="17"/>
        <v>0</v>
      </c>
      <c r="BI433" s="144">
        <f t="shared" si="18"/>
        <v>0</v>
      </c>
      <c r="BJ433" s="17" t="s">
        <v>83</v>
      </c>
      <c r="BK433" s="144">
        <f t="shared" si="19"/>
        <v>0</v>
      </c>
      <c r="BL433" s="17" t="s">
        <v>140</v>
      </c>
      <c r="BM433" s="143" t="s">
        <v>627</v>
      </c>
    </row>
    <row r="434" spans="2:65" s="1" customFormat="1" ht="37.9" customHeight="1" x14ac:dyDescent="0.2">
      <c r="B434" s="132"/>
      <c r="C434" s="169" t="s">
        <v>628</v>
      </c>
      <c r="D434" s="169" t="s">
        <v>326</v>
      </c>
      <c r="E434" s="170" t="s">
        <v>629</v>
      </c>
      <c r="F434" s="171" t="s">
        <v>630</v>
      </c>
      <c r="G434" s="172" t="s">
        <v>397</v>
      </c>
      <c r="H434" s="173">
        <v>1</v>
      </c>
      <c r="I434" s="174">
        <v>0</v>
      </c>
      <c r="J434" s="174">
        <f t="shared" si="10"/>
        <v>0</v>
      </c>
      <c r="K434" s="171" t="s">
        <v>1</v>
      </c>
      <c r="L434" s="175"/>
      <c r="M434" s="176" t="s">
        <v>1</v>
      </c>
      <c r="N434" s="177" t="s">
        <v>41</v>
      </c>
      <c r="O434" s="141">
        <v>0</v>
      </c>
      <c r="P434" s="141">
        <f t="shared" si="11"/>
        <v>0</v>
      </c>
      <c r="Q434" s="141">
        <v>3.2000000000000001E-2</v>
      </c>
      <c r="R434" s="141">
        <f t="shared" si="12"/>
        <v>3.2000000000000001E-2</v>
      </c>
      <c r="S434" s="141">
        <v>0</v>
      </c>
      <c r="T434" s="142">
        <f t="shared" si="13"/>
        <v>0</v>
      </c>
      <c r="AR434" s="143" t="s">
        <v>179</v>
      </c>
      <c r="AT434" s="143" t="s">
        <v>326</v>
      </c>
      <c r="AU434" s="143" t="s">
        <v>85</v>
      </c>
      <c r="AY434" s="17" t="s">
        <v>133</v>
      </c>
      <c r="BE434" s="144">
        <f t="shared" si="14"/>
        <v>0</v>
      </c>
      <c r="BF434" s="144">
        <f t="shared" si="15"/>
        <v>0</v>
      </c>
      <c r="BG434" s="144">
        <f t="shared" si="16"/>
        <v>0</v>
      </c>
      <c r="BH434" s="144">
        <f t="shared" si="17"/>
        <v>0</v>
      </c>
      <c r="BI434" s="144">
        <f t="shared" si="18"/>
        <v>0</v>
      </c>
      <c r="BJ434" s="17" t="s">
        <v>83</v>
      </c>
      <c r="BK434" s="144">
        <f t="shared" si="19"/>
        <v>0</v>
      </c>
      <c r="BL434" s="17" t="s">
        <v>140</v>
      </c>
      <c r="BM434" s="143" t="s">
        <v>631</v>
      </c>
    </row>
    <row r="435" spans="2:65" s="1" customFormat="1" ht="24.2" customHeight="1" x14ac:dyDescent="0.2">
      <c r="B435" s="132"/>
      <c r="C435" s="133" t="s">
        <v>632</v>
      </c>
      <c r="D435" s="133" t="s">
        <v>135</v>
      </c>
      <c r="E435" s="134" t="s">
        <v>633</v>
      </c>
      <c r="F435" s="135" t="s">
        <v>634</v>
      </c>
      <c r="G435" s="136" t="s">
        <v>169</v>
      </c>
      <c r="H435" s="137">
        <v>10.9</v>
      </c>
      <c r="I435" s="138">
        <v>0</v>
      </c>
      <c r="J435" s="138">
        <f t="shared" si="10"/>
        <v>0</v>
      </c>
      <c r="K435" s="135" t="s">
        <v>139</v>
      </c>
      <c r="L435" s="29"/>
      <c r="M435" s="139" t="s">
        <v>1</v>
      </c>
      <c r="N435" s="140" t="s">
        <v>41</v>
      </c>
      <c r="O435" s="141">
        <v>0.29199999999999998</v>
      </c>
      <c r="P435" s="141">
        <f t="shared" si="11"/>
        <v>3.1827999999999999</v>
      </c>
      <c r="Q435" s="141">
        <v>1.0000000000000001E-5</v>
      </c>
      <c r="R435" s="141">
        <f t="shared" si="12"/>
        <v>1.0900000000000001E-4</v>
      </c>
      <c r="S435" s="141">
        <v>0</v>
      </c>
      <c r="T435" s="142">
        <f t="shared" si="13"/>
        <v>0</v>
      </c>
      <c r="AR435" s="143" t="s">
        <v>140</v>
      </c>
      <c r="AT435" s="143" t="s">
        <v>135</v>
      </c>
      <c r="AU435" s="143" t="s">
        <v>85</v>
      </c>
      <c r="AY435" s="17" t="s">
        <v>133</v>
      </c>
      <c r="BE435" s="144">
        <f t="shared" si="14"/>
        <v>0</v>
      </c>
      <c r="BF435" s="144">
        <f t="shared" si="15"/>
        <v>0</v>
      </c>
      <c r="BG435" s="144">
        <f t="shared" si="16"/>
        <v>0</v>
      </c>
      <c r="BH435" s="144">
        <f t="shared" si="17"/>
        <v>0</v>
      </c>
      <c r="BI435" s="144">
        <f t="shared" si="18"/>
        <v>0</v>
      </c>
      <c r="BJ435" s="17" t="s">
        <v>83</v>
      </c>
      <c r="BK435" s="144">
        <f t="shared" si="19"/>
        <v>0</v>
      </c>
      <c r="BL435" s="17" t="s">
        <v>140</v>
      </c>
      <c r="BM435" s="143" t="s">
        <v>635</v>
      </c>
    </row>
    <row r="436" spans="2:65" s="13" customFormat="1" x14ac:dyDescent="0.2">
      <c r="B436" s="151"/>
      <c r="D436" s="146" t="s">
        <v>142</v>
      </c>
      <c r="E436" s="152" t="s">
        <v>1</v>
      </c>
      <c r="F436" s="153" t="s">
        <v>636</v>
      </c>
      <c r="H436" s="154">
        <v>10.9</v>
      </c>
      <c r="L436" s="151"/>
      <c r="M436" s="155"/>
      <c r="T436" s="156"/>
      <c r="AT436" s="152" t="s">
        <v>142</v>
      </c>
      <c r="AU436" s="152" t="s">
        <v>85</v>
      </c>
      <c r="AV436" s="13" t="s">
        <v>85</v>
      </c>
      <c r="AW436" s="13" t="s">
        <v>31</v>
      </c>
      <c r="AX436" s="13" t="s">
        <v>83</v>
      </c>
      <c r="AY436" s="152" t="s">
        <v>133</v>
      </c>
    </row>
    <row r="437" spans="2:65" s="1" customFormat="1" ht="24.2" customHeight="1" x14ac:dyDescent="0.2">
      <c r="B437" s="132"/>
      <c r="C437" s="169" t="s">
        <v>637</v>
      </c>
      <c r="D437" s="169" t="s">
        <v>326</v>
      </c>
      <c r="E437" s="170" t="s">
        <v>638</v>
      </c>
      <c r="F437" s="171" t="s">
        <v>639</v>
      </c>
      <c r="G437" s="172" t="s">
        <v>169</v>
      </c>
      <c r="H437" s="173">
        <v>11.227</v>
      </c>
      <c r="I437" s="174">
        <v>0</v>
      </c>
      <c r="J437" s="174">
        <f>ROUND(I437*H437,2)</f>
        <v>0</v>
      </c>
      <c r="K437" s="171" t="s">
        <v>640</v>
      </c>
      <c r="L437" s="175"/>
      <c r="M437" s="176" t="s">
        <v>1</v>
      </c>
      <c r="N437" s="177" t="s">
        <v>41</v>
      </c>
      <c r="O437" s="141">
        <v>0</v>
      </c>
      <c r="P437" s="141">
        <f>O437*H437</f>
        <v>0</v>
      </c>
      <c r="Q437" s="141">
        <v>4.1999999999999997E-3</v>
      </c>
      <c r="R437" s="141">
        <f>Q437*H437</f>
        <v>4.7153399999999998E-2</v>
      </c>
      <c r="S437" s="141">
        <v>0</v>
      </c>
      <c r="T437" s="142">
        <f>S437*H437</f>
        <v>0</v>
      </c>
      <c r="AR437" s="143" t="s">
        <v>179</v>
      </c>
      <c r="AT437" s="143" t="s">
        <v>326</v>
      </c>
      <c r="AU437" s="143" t="s">
        <v>85</v>
      </c>
      <c r="AY437" s="17" t="s">
        <v>133</v>
      </c>
      <c r="BE437" s="144">
        <f>IF(N437="základní",J437,0)</f>
        <v>0</v>
      </c>
      <c r="BF437" s="144">
        <f>IF(N437="snížená",J437,0)</f>
        <v>0</v>
      </c>
      <c r="BG437" s="144">
        <f>IF(N437="zákl. přenesená",J437,0)</f>
        <v>0</v>
      </c>
      <c r="BH437" s="144">
        <f>IF(N437="sníž. přenesená",J437,0)</f>
        <v>0</v>
      </c>
      <c r="BI437" s="144">
        <f>IF(N437="nulová",J437,0)</f>
        <v>0</v>
      </c>
      <c r="BJ437" s="17" t="s">
        <v>83</v>
      </c>
      <c r="BK437" s="144">
        <f>ROUND(I437*H437,2)</f>
        <v>0</v>
      </c>
      <c r="BL437" s="17" t="s">
        <v>140</v>
      </c>
      <c r="BM437" s="143" t="s">
        <v>641</v>
      </c>
    </row>
    <row r="438" spans="2:65" s="13" customFormat="1" x14ac:dyDescent="0.2">
      <c r="B438" s="151"/>
      <c r="D438" s="146" t="s">
        <v>142</v>
      </c>
      <c r="F438" s="153" t="s">
        <v>642</v>
      </c>
      <c r="H438" s="154">
        <v>11.227</v>
      </c>
      <c r="L438" s="151"/>
      <c r="M438" s="155"/>
      <c r="T438" s="156"/>
      <c r="AT438" s="152" t="s">
        <v>142</v>
      </c>
      <c r="AU438" s="152" t="s">
        <v>85</v>
      </c>
      <c r="AV438" s="13" t="s">
        <v>85</v>
      </c>
      <c r="AW438" s="13" t="s">
        <v>3</v>
      </c>
      <c r="AX438" s="13" t="s">
        <v>83</v>
      </c>
      <c r="AY438" s="152" t="s">
        <v>133</v>
      </c>
    </row>
    <row r="439" spans="2:65" s="1" customFormat="1" ht="33" customHeight="1" x14ac:dyDescent="0.2">
      <c r="B439" s="132"/>
      <c r="C439" s="133" t="s">
        <v>643</v>
      </c>
      <c r="D439" s="133" t="s">
        <v>135</v>
      </c>
      <c r="E439" s="134" t="s">
        <v>644</v>
      </c>
      <c r="F439" s="135" t="s">
        <v>645</v>
      </c>
      <c r="G439" s="136" t="s">
        <v>175</v>
      </c>
      <c r="H439" s="137">
        <v>4.032</v>
      </c>
      <c r="I439" s="138">
        <v>0</v>
      </c>
      <c r="J439" s="138">
        <f>ROUND(I439*H439,2)</f>
        <v>0</v>
      </c>
      <c r="K439" s="135" t="s">
        <v>139</v>
      </c>
      <c r="L439" s="29"/>
      <c r="M439" s="139" t="s">
        <v>1</v>
      </c>
      <c r="N439" s="140" t="s">
        <v>41</v>
      </c>
      <c r="O439" s="141">
        <v>3.81</v>
      </c>
      <c r="P439" s="141">
        <f>O439*H439</f>
        <v>15.36192</v>
      </c>
      <c r="Q439" s="141">
        <v>0</v>
      </c>
      <c r="R439" s="141">
        <f>Q439*H439</f>
        <v>0</v>
      </c>
      <c r="S439" s="141">
        <v>1.92</v>
      </c>
      <c r="T439" s="142">
        <f>S439*H439</f>
        <v>7.7414399999999999</v>
      </c>
      <c r="AR439" s="143" t="s">
        <v>140</v>
      </c>
      <c r="AT439" s="143" t="s">
        <v>135</v>
      </c>
      <c r="AU439" s="143" t="s">
        <v>85</v>
      </c>
      <c r="AY439" s="17" t="s">
        <v>133</v>
      </c>
      <c r="BE439" s="144">
        <f>IF(N439="základní",J439,0)</f>
        <v>0</v>
      </c>
      <c r="BF439" s="144">
        <f>IF(N439="snížená",J439,0)</f>
        <v>0</v>
      </c>
      <c r="BG439" s="144">
        <f>IF(N439="zákl. přenesená",J439,0)</f>
        <v>0</v>
      </c>
      <c r="BH439" s="144">
        <f>IF(N439="sníž. přenesená",J439,0)</f>
        <v>0</v>
      </c>
      <c r="BI439" s="144">
        <f>IF(N439="nulová",J439,0)</f>
        <v>0</v>
      </c>
      <c r="BJ439" s="17" t="s">
        <v>83</v>
      </c>
      <c r="BK439" s="144">
        <f>ROUND(I439*H439,2)</f>
        <v>0</v>
      </c>
      <c r="BL439" s="17" t="s">
        <v>140</v>
      </c>
      <c r="BM439" s="143" t="s">
        <v>646</v>
      </c>
    </row>
    <row r="440" spans="2:65" s="13" customFormat="1" x14ac:dyDescent="0.2">
      <c r="B440" s="151"/>
      <c r="D440" s="146" t="s">
        <v>142</v>
      </c>
      <c r="E440" s="152" t="s">
        <v>1</v>
      </c>
      <c r="F440" s="153" t="s">
        <v>647</v>
      </c>
      <c r="H440" s="154">
        <v>4.032</v>
      </c>
      <c r="L440" s="151"/>
      <c r="M440" s="155"/>
      <c r="T440" s="156"/>
      <c r="AT440" s="152" t="s">
        <v>142</v>
      </c>
      <c r="AU440" s="152" t="s">
        <v>85</v>
      </c>
      <c r="AV440" s="13" t="s">
        <v>85</v>
      </c>
      <c r="AW440" s="13" t="s">
        <v>31</v>
      </c>
      <c r="AX440" s="13" t="s">
        <v>83</v>
      </c>
      <c r="AY440" s="152" t="s">
        <v>133</v>
      </c>
    </row>
    <row r="441" spans="2:65" s="1" customFormat="1" ht="37.9" customHeight="1" x14ac:dyDescent="0.2">
      <c r="B441" s="132"/>
      <c r="C441" s="133" t="s">
        <v>648</v>
      </c>
      <c r="D441" s="133" t="s">
        <v>135</v>
      </c>
      <c r="E441" s="134" t="s">
        <v>649</v>
      </c>
      <c r="F441" s="135" t="s">
        <v>650</v>
      </c>
      <c r="G441" s="136" t="s">
        <v>397</v>
      </c>
      <c r="H441" s="137">
        <v>1</v>
      </c>
      <c r="I441" s="138">
        <v>0</v>
      </c>
      <c r="J441" s="138">
        <f>ROUND(I441*H441,2)</f>
        <v>0</v>
      </c>
      <c r="K441" s="135" t="s">
        <v>139</v>
      </c>
      <c r="L441" s="29"/>
      <c r="M441" s="139" t="s">
        <v>1</v>
      </c>
      <c r="N441" s="140" t="s">
        <v>41</v>
      </c>
      <c r="O441" s="141">
        <v>0.99</v>
      </c>
      <c r="P441" s="141">
        <f>O441*H441</f>
        <v>0.99</v>
      </c>
      <c r="Q441" s="141">
        <v>1.6199999999999999E-3</v>
      </c>
      <c r="R441" s="141">
        <f>Q441*H441</f>
        <v>1.6199999999999999E-3</v>
      </c>
      <c r="S441" s="141">
        <v>0</v>
      </c>
      <c r="T441" s="142">
        <f>S441*H441</f>
        <v>0</v>
      </c>
      <c r="AR441" s="143" t="s">
        <v>140</v>
      </c>
      <c r="AT441" s="143" t="s">
        <v>135</v>
      </c>
      <c r="AU441" s="143" t="s">
        <v>85</v>
      </c>
      <c r="AY441" s="17" t="s">
        <v>133</v>
      </c>
      <c r="BE441" s="144">
        <f>IF(N441="základní",J441,0)</f>
        <v>0</v>
      </c>
      <c r="BF441" s="144">
        <f>IF(N441="snížená",J441,0)</f>
        <v>0</v>
      </c>
      <c r="BG441" s="144">
        <f>IF(N441="zákl. přenesená",J441,0)</f>
        <v>0</v>
      </c>
      <c r="BH441" s="144">
        <f>IF(N441="sníž. přenesená",J441,0)</f>
        <v>0</v>
      </c>
      <c r="BI441" s="144">
        <f>IF(N441="nulová",J441,0)</f>
        <v>0</v>
      </c>
      <c r="BJ441" s="17" t="s">
        <v>83</v>
      </c>
      <c r="BK441" s="144">
        <f>ROUND(I441*H441,2)</f>
        <v>0</v>
      </c>
      <c r="BL441" s="17" t="s">
        <v>140</v>
      </c>
      <c r="BM441" s="143" t="s">
        <v>651</v>
      </c>
    </row>
    <row r="442" spans="2:65" s="1" customFormat="1" ht="24.2" customHeight="1" x14ac:dyDescent="0.2">
      <c r="B442" s="132"/>
      <c r="C442" s="169" t="s">
        <v>652</v>
      </c>
      <c r="D442" s="169" t="s">
        <v>326</v>
      </c>
      <c r="E442" s="170" t="s">
        <v>653</v>
      </c>
      <c r="F442" s="171" t="s">
        <v>654</v>
      </c>
      <c r="G442" s="172" t="s">
        <v>397</v>
      </c>
      <c r="H442" s="173">
        <v>1</v>
      </c>
      <c r="I442" s="174">
        <v>0</v>
      </c>
      <c r="J442" s="174">
        <f>ROUND(I442*H442,2)</f>
        <v>0</v>
      </c>
      <c r="K442" s="171" t="s">
        <v>1</v>
      </c>
      <c r="L442" s="175"/>
      <c r="M442" s="176" t="s">
        <v>1</v>
      </c>
      <c r="N442" s="177" t="s">
        <v>41</v>
      </c>
      <c r="O442" s="141">
        <v>0</v>
      </c>
      <c r="P442" s="141">
        <f>O442*H442</f>
        <v>0</v>
      </c>
      <c r="Q442" s="141">
        <v>9.7999999999999997E-3</v>
      </c>
      <c r="R442" s="141">
        <f>Q442*H442</f>
        <v>9.7999999999999997E-3</v>
      </c>
      <c r="S442" s="141">
        <v>0</v>
      </c>
      <c r="T442" s="142">
        <f>S442*H442</f>
        <v>0</v>
      </c>
      <c r="AR442" s="143" t="s">
        <v>179</v>
      </c>
      <c r="AT442" s="143" t="s">
        <v>326</v>
      </c>
      <c r="AU442" s="143" t="s">
        <v>85</v>
      </c>
      <c r="AY442" s="17" t="s">
        <v>133</v>
      </c>
      <c r="BE442" s="144">
        <f>IF(N442="základní",J442,0)</f>
        <v>0</v>
      </c>
      <c r="BF442" s="144">
        <f>IF(N442="snížená",J442,0)</f>
        <v>0</v>
      </c>
      <c r="BG442" s="144">
        <f>IF(N442="zákl. přenesená",J442,0)</f>
        <v>0</v>
      </c>
      <c r="BH442" s="144">
        <f>IF(N442="sníž. přenesená",J442,0)</f>
        <v>0</v>
      </c>
      <c r="BI442" s="144">
        <f>IF(N442="nulová",J442,0)</f>
        <v>0</v>
      </c>
      <c r="BJ442" s="17" t="s">
        <v>83</v>
      </c>
      <c r="BK442" s="144">
        <f>ROUND(I442*H442,2)</f>
        <v>0</v>
      </c>
      <c r="BL442" s="17" t="s">
        <v>140</v>
      </c>
      <c r="BM442" s="143" t="s">
        <v>655</v>
      </c>
    </row>
    <row r="443" spans="2:65" s="1" customFormat="1" ht="19.5" x14ac:dyDescent="0.2">
      <c r="B443" s="29"/>
      <c r="D443" s="146" t="s">
        <v>341</v>
      </c>
      <c r="F443" s="178" t="s">
        <v>656</v>
      </c>
      <c r="L443" s="29"/>
      <c r="M443" s="179"/>
      <c r="T443" s="53"/>
      <c r="AT443" s="17" t="s">
        <v>341</v>
      </c>
      <c r="AU443" s="17" t="s">
        <v>85</v>
      </c>
    </row>
    <row r="444" spans="2:65" s="1" customFormat="1" ht="24.2" customHeight="1" x14ac:dyDescent="0.2">
      <c r="B444" s="132"/>
      <c r="C444" s="169" t="s">
        <v>657</v>
      </c>
      <c r="D444" s="169" t="s">
        <v>326</v>
      </c>
      <c r="E444" s="170" t="s">
        <v>658</v>
      </c>
      <c r="F444" s="171" t="s">
        <v>659</v>
      </c>
      <c r="G444" s="172" t="s">
        <v>397</v>
      </c>
      <c r="H444" s="173">
        <v>2</v>
      </c>
      <c r="I444" s="174">
        <v>0</v>
      </c>
      <c r="J444" s="174">
        <f>ROUND(I444*H444,2)</f>
        <v>0</v>
      </c>
      <c r="K444" s="171" t="s">
        <v>1</v>
      </c>
      <c r="L444" s="175"/>
      <c r="M444" s="176" t="s">
        <v>1</v>
      </c>
      <c r="N444" s="177" t="s">
        <v>41</v>
      </c>
      <c r="O444" s="141">
        <v>0</v>
      </c>
      <c r="P444" s="141">
        <f>O444*H444</f>
        <v>0</v>
      </c>
      <c r="Q444" s="141">
        <v>1.0499999999999999E-3</v>
      </c>
      <c r="R444" s="141">
        <f>Q444*H444</f>
        <v>2.0999999999999999E-3</v>
      </c>
      <c r="S444" s="141">
        <v>0</v>
      </c>
      <c r="T444" s="142">
        <f>S444*H444</f>
        <v>0</v>
      </c>
      <c r="AR444" s="143" t="s">
        <v>179</v>
      </c>
      <c r="AT444" s="143" t="s">
        <v>326</v>
      </c>
      <c r="AU444" s="143" t="s">
        <v>85</v>
      </c>
      <c r="AY444" s="17" t="s">
        <v>133</v>
      </c>
      <c r="BE444" s="144">
        <f>IF(N444="základní",J444,0)</f>
        <v>0</v>
      </c>
      <c r="BF444" s="144">
        <f>IF(N444="snížená",J444,0)</f>
        <v>0</v>
      </c>
      <c r="BG444" s="144">
        <f>IF(N444="zákl. přenesená",J444,0)</f>
        <v>0</v>
      </c>
      <c r="BH444" s="144">
        <f>IF(N444="sníž. přenesená",J444,0)</f>
        <v>0</v>
      </c>
      <c r="BI444" s="144">
        <f>IF(N444="nulová",J444,0)</f>
        <v>0</v>
      </c>
      <c r="BJ444" s="17" t="s">
        <v>83</v>
      </c>
      <c r="BK444" s="144">
        <f>ROUND(I444*H444,2)</f>
        <v>0</v>
      </c>
      <c r="BL444" s="17" t="s">
        <v>140</v>
      </c>
      <c r="BM444" s="143" t="s">
        <v>660</v>
      </c>
    </row>
    <row r="445" spans="2:65" s="1" customFormat="1" ht="37.9" customHeight="1" x14ac:dyDescent="0.2">
      <c r="B445" s="132"/>
      <c r="C445" s="133" t="s">
        <v>661</v>
      </c>
      <c r="D445" s="133" t="s">
        <v>135</v>
      </c>
      <c r="E445" s="134" t="s">
        <v>662</v>
      </c>
      <c r="F445" s="135" t="s">
        <v>663</v>
      </c>
      <c r="G445" s="136" t="s">
        <v>397</v>
      </c>
      <c r="H445" s="137">
        <v>1</v>
      </c>
      <c r="I445" s="138">
        <v>0</v>
      </c>
      <c r="J445" s="138">
        <f>ROUND(I445*H445,2)</f>
        <v>0</v>
      </c>
      <c r="K445" s="135" t="s">
        <v>139</v>
      </c>
      <c r="L445" s="29"/>
      <c r="M445" s="139" t="s">
        <v>1</v>
      </c>
      <c r="N445" s="140" t="s">
        <v>41</v>
      </c>
      <c r="O445" s="141">
        <v>1.139</v>
      </c>
      <c r="P445" s="141">
        <f>O445*H445</f>
        <v>1.139</v>
      </c>
      <c r="Q445" s="141">
        <v>0</v>
      </c>
      <c r="R445" s="141">
        <f>Q445*H445</f>
        <v>0</v>
      </c>
      <c r="S445" s="141">
        <v>1.83E-2</v>
      </c>
      <c r="T445" s="142">
        <f>S445*H445</f>
        <v>1.83E-2</v>
      </c>
      <c r="AR445" s="143" t="s">
        <v>140</v>
      </c>
      <c r="AT445" s="143" t="s">
        <v>135</v>
      </c>
      <c r="AU445" s="143" t="s">
        <v>85</v>
      </c>
      <c r="AY445" s="17" t="s">
        <v>133</v>
      </c>
      <c r="BE445" s="144">
        <f>IF(N445="základní",J445,0)</f>
        <v>0</v>
      </c>
      <c r="BF445" s="144">
        <f>IF(N445="snížená",J445,0)</f>
        <v>0</v>
      </c>
      <c r="BG445" s="144">
        <f>IF(N445="zákl. přenesená",J445,0)</f>
        <v>0</v>
      </c>
      <c r="BH445" s="144">
        <f>IF(N445="sníž. přenesená",J445,0)</f>
        <v>0</v>
      </c>
      <c r="BI445" s="144">
        <f>IF(N445="nulová",J445,0)</f>
        <v>0</v>
      </c>
      <c r="BJ445" s="17" t="s">
        <v>83</v>
      </c>
      <c r="BK445" s="144">
        <f>ROUND(I445*H445,2)</f>
        <v>0</v>
      </c>
      <c r="BL445" s="17" t="s">
        <v>140</v>
      </c>
      <c r="BM445" s="143" t="s">
        <v>664</v>
      </c>
    </row>
    <row r="446" spans="2:65" s="1" customFormat="1" ht="37.9" customHeight="1" x14ac:dyDescent="0.2">
      <c r="B446" s="132"/>
      <c r="C446" s="133" t="s">
        <v>665</v>
      </c>
      <c r="D446" s="133" t="s">
        <v>135</v>
      </c>
      <c r="E446" s="134" t="s">
        <v>666</v>
      </c>
      <c r="F446" s="135" t="s">
        <v>667</v>
      </c>
      <c r="G446" s="136" t="s">
        <v>397</v>
      </c>
      <c r="H446" s="137">
        <v>3</v>
      </c>
      <c r="I446" s="138">
        <v>0</v>
      </c>
      <c r="J446" s="138">
        <f>ROUND(I446*H446,2)</f>
        <v>0</v>
      </c>
      <c r="K446" s="135" t="s">
        <v>139</v>
      </c>
      <c r="L446" s="29"/>
      <c r="M446" s="139" t="s">
        <v>1</v>
      </c>
      <c r="N446" s="140" t="s">
        <v>41</v>
      </c>
      <c r="O446" s="141">
        <v>1.55</v>
      </c>
      <c r="P446" s="141">
        <f>O446*H446</f>
        <v>4.6500000000000004</v>
      </c>
      <c r="Q446" s="141">
        <v>2.81E-3</v>
      </c>
      <c r="R446" s="141">
        <f>Q446*H446</f>
        <v>8.43E-3</v>
      </c>
      <c r="S446" s="141">
        <v>0</v>
      </c>
      <c r="T446" s="142">
        <f>S446*H446</f>
        <v>0</v>
      </c>
      <c r="AR446" s="143" t="s">
        <v>140</v>
      </c>
      <c r="AT446" s="143" t="s">
        <v>135</v>
      </c>
      <c r="AU446" s="143" t="s">
        <v>85</v>
      </c>
      <c r="AY446" s="17" t="s">
        <v>133</v>
      </c>
      <c r="BE446" s="144">
        <f>IF(N446="základní",J446,0)</f>
        <v>0</v>
      </c>
      <c r="BF446" s="144">
        <f>IF(N446="snížená",J446,0)</f>
        <v>0</v>
      </c>
      <c r="BG446" s="144">
        <f>IF(N446="zákl. přenesená",J446,0)</f>
        <v>0</v>
      </c>
      <c r="BH446" s="144">
        <f>IF(N446="sníž. přenesená",J446,0)</f>
        <v>0</v>
      </c>
      <c r="BI446" s="144">
        <f>IF(N446="nulová",J446,0)</f>
        <v>0</v>
      </c>
      <c r="BJ446" s="17" t="s">
        <v>83</v>
      </c>
      <c r="BK446" s="144">
        <f>ROUND(I446*H446,2)</f>
        <v>0</v>
      </c>
      <c r="BL446" s="17" t="s">
        <v>140</v>
      </c>
      <c r="BM446" s="143" t="s">
        <v>668</v>
      </c>
    </row>
    <row r="447" spans="2:65" s="1" customFormat="1" ht="24.2" customHeight="1" x14ac:dyDescent="0.2">
      <c r="B447" s="132"/>
      <c r="C447" s="169" t="s">
        <v>669</v>
      </c>
      <c r="D447" s="169" t="s">
        <v>326</v>
      </c>
      <c r="E447" s="170" t="s">
        <v>670</v>
      </c>
      <c r="F447" s="171" t="s">
        <v>671</v>
      </c>
      <c r="G447" s="172" t="s">
        <v>397</v>
      </c>
      <c r="H447" s="173">
        <v>2</v>
      </c>
      <c r="I447" s="174">
        <v>0</v>
      </c>
      <c r="J447" s="174">
        <f>ROUND(I447*H447,2)</f>
        <v>0</v>
      </c>
      <c r="K447" s="171" t="s">
        <v>1</v>
      </c>
      <c r="L447" s="175"/>
      <c r="M447" s="176" t="s">
        <v>1</v>
      </c>
      <c r="N447" s="177" t="s">
        <v>41</v>
      </c>
      <c r="O447" s="141">
        <v>0</v>
      </c>
      <c r="P447" s="141">
        <f>O447*H447</f>
        <v>0</v>
      </c>
      <c r="Q447" s="141">
        <v>3.6799999999999999E-2</v>
      </c>
      <c r="R447" s="141">
        <f>Q447*H447</f>
        <v>7.3599999999999999E-2</v>
      </c>
      <c r="S447" s="141">
        <v>0</v>
      </c>
      <c r="T447" s="142">
        <f>S447*H447</f>
        <v>0</v>
      </c>
      <c r="AR447" s="143" t="s">
        <v>179</v>
      </c>
      <c r="AT447" s="143" t="s">
        <v>326</v>
      </c>
      <c r="AU447" s="143" t="s">
        <v>85</v>
      </c>
      <c r="AY447" s="17" t="s">
        <v>133</v>
      </c>
      <c r="BE447" s="144">
        <f>IF(N447="základní",J447,0)</f>
        <v>0</v>
      </c>
      <c r="BF447" s="144">
        <f>IF(N447="snížená",J447,0)</f>
        <v>0</v>
      </c>
      <c r="BG447" s="144">
        <f>IF(N447="zákl. přenesená",J447,0)</f>
        <v>0</v>
      </c>
      <c r="BH447" s="144">
        <f>IF(N447="sníž. přenesená",J447,0)</f>
        <v>0</v>
      </c>
      <c r="BI447" s="144">
        <f>IF(N447="nulová",J447,0)</f>
        <v>0</v>
      </c>
      <c r="BJ447" s="17" t="s">
        <v>83</v>
      </c>
      <c r="BK447" s="144">
        <f>ROUND(I447*H447,2)</f>
        <v>0</v>
      </c>
      <c r="BL447" s="17" t="s">
        <v>140</v>
      </c>
      <c r="BM447" s="143" t="s">
        <v>672</v>
      </c>
    </row>
    <row r="448" spans="2:65" s="1" customFormat="1" ht="19.5" x14ac:dyDescent="0.2">
      <c r="B448" s="29"/>
      <c r="D448" s="146" t="s">
        <v>341</v>
      </c>
      <c r="F448" s="178" t="s">
        <v>656</v>
      </c>
      <c r="L448" s="29"/>
      <c r="M448" s="179"/>
      <c r="T448" s="53"/>
      <c r="AT448" s="17" t="s">
        <v>341</v>
      </c>
      <c r="AU448" s="17" t="s">
        <v>85</v>
      </c>
    </row>
    <row r="449" spans="2:65" s="1" customFormat="1" ht="24.2" customHeight="1" x14ac:dyDescent="0.2">
      <c r="B449" s="132"/>
      <c r="C449" s="169" t="s">
        <v>673</v>
      </c>
      <c r="D449" s="169" t="s">
        <v>326</v>
      </c>
      <c r="E449" s="170" t="s">
        <v>674</v>
      </c>
      <c r="F449" s="171" t="s">
        <v>675</v>
      </c>
      <c r="G449" s="172" t="s">
        <v>397</v>
      </c>
      <c r="H449" s="173">
        <v>1</v>
      </c>
      <c r="I449" s="174">
        <v>0</v>
      </c>
      <c r="J449" s="174">
        <f>ROUND(I449*H449,2)</f>
        <v>0</v>
      </c>
      <c r="K449" s="171" t="s">
        <v>1</v>
      </c>
      <c r="L449" s="175"/>
      <c r="M449" s="176" t="s">
        <v>1</v>
      </c>
      <c r="N449" s="177" t="s">
        <v>41</v>
      </c>
      <c r="O449" s="141">
        <v>0</v>
      </c>
      <c r="P449" s="141">
        <f>O449*H449</f>
        <v>0</v>
      </c>
      <c r="Q449" s="141">
        <v>2.4E-2</v>
      </c>
      <c r="R449" s="141">
        <f>Q449*H449</f>
        <v>2.4E-2</v>
      </c>
      <c r="S449" s="141">
        <v>0</v>
      </c>
      <c r="T449" s="142">
        <f>S449*H449</f>
        <v>0</v>
      </c>
      <c r="AR449" s="143" t="s">
        <v>179</v>
      </c>
      <c r="AT449" s="143" t="s">
        <v>326</v>
      </c>
      <c r="AU449" s="143" t="s">
        <v>85</v>
      </c>
      <c r="AY449" s="17" t="s">
        <v>133</v>
      </c>
      <c r="BE449" s="144">
        <f>IF(N449="základní",J449,0)</f>
        <v>0</v>
      </c>
      <c r="BF449" s="144">
        <f>IF(N449="snížená",J449,0)</f>
        <v>0</v>
      </c>
      <c r="BG449" s="144">
        <f>IF(N449="zákl. přenesená",J449,0)</f>
        <v>0</v>
      </c>
      <c r="BH449" s="144">
        <f>IF(N449="sníž. přenesená",J449,0)</f>
        <v>0</v>
      </c>
      <c r="BI449" s="144">
        <f>IF(N449="nulová",J449,0)</f>
        <v>0</v>
      </c>
      <c r="BJ449" s="17" t="s">
        <v>83</v>
      </c>
      <c r="BK449" s="144">
        <f>ROUND(I449*H449,2)</f>
        <v>0</v>
      </c>
      <c r="BL449" s="17" t="s">
        <v>140</v>
      </c>
      <c r="BM449" s="143" t="s">
        <v>676</v>
      </c>
    </row>
    <row r="450" spans="2:65" s="1" customFormat="1" ht="19.5" x14ac:dyDescent="0.2">
      <c r="B450" s="29"/>
      <c r="D450" s="146" t="s">
        <v>341</v>
      </c>
      <c r="F450" s="178" t="s">
        <v>656</v>
      </c>
      <c r="L450" s="29"/>
      <c r="M450" s="179"/>
      <c r="T450" s="53"/>
      <c r="AT450" s="17" t="s">
        <v>341</v>
      </c>
      <c r="AU450" s="17" t="s">
        <v>85</v>
      </c>
    </row>
    <row r="451" spans="2:65" s="1" customFormat="1" ht="24.2" customHeight="1" x14ac:dyDescent="0.2">
      <c r="B451" s="132"/>
      <c r="C451" s="169" t="s">
        <v>677</v>
      </c>
      <c r="D451" s="169" t="s">
        <v>326</v>
      </c>
      <c r="E451" s="170" t="s">
        <v>678</v>
      </c>
      <c r="F451" s="171" t="s">
        <v>679</v>
      </c>
      <c r="G451" s="172" t="s">
        <v>397</v>
      </c>
      <c r="H451" s="173">
        <v>2</v>
      </c>
      <c r="I451" s="174">
        <v>0</v>
      </c>
      <c r="J451" s="174">
        <f>ROUND(I451*H451,2)</f>
        <v>0</v>
      </c>
      <c r="K451" s="171" t="s">
        <v>1</v>
      </c>
      <c r="L451" s="175"/>
      <c r="M451" s="176" t="s">
        <v>1</v>
      </c>
      <c r="N451" s="177" t="s">
        <v>41</v>
      </c>
      <c r="O451" s="141">
        <v>0</v>
      </c>
      <c r="P451" s="141">
        <f>O451*H451</f>
        <v>0</v>
      </c>
      <c r="Q451" s="141">
        <v>2.3800000000000002E-3</v>
      </c>
      <c r="R451" s="141">
        <f>Q451*H451</f>
        <v>4.7600000000000003E-3</v>
      </c>
      <c r="S451" s="141">
        <v>0</v>
      </c>
      <c r="T451" s="142">
        <f>S451*H451</f>
        <v>0</v>
      </c>
      <c r="AR451" s="143" t="s">
        <v>179</v>
      </c>
      <c r="AT451" s="143" t="s">
        <v>326</v>
      </c>
      <c r="AU451" s="143" t="s">
        <v>85</v>
      </c>
      <c r="AY451" s="17" t="s">
        <v>133</v>
      </c>
      <c r="BE451" s="144">
        <f>IF(N451="základní",J451,0)</f>
        <v>0</v>
      </c>
      <c r="BF451" s="144">
        <f>IF(N451="snížená",J451,0)</f>
        <v>0</v>
      </c>
      <c r="BG451" s="144">
        <f>IF(N451="zákl. přenesená",J451,0)</f>
        <v>0</v>
      </c>
      <c r="BH451" s="144">
        <f>IF(N451="sníž. přenesená",J451,0)</f>
        <v>0</v>
      </c>
      <c r="BI451" s="144">
        <f>IF(N451="nulová",J451,0)</f>
        <v>0</v>
      </c>
      <c r="BJ451" s="17" t="s">
        <v>83</v>
      </c>
      <c r="BK451" s="144">
        <f>ROUND(I451*H451,2)</f>
        <v>0</v>
      </c>
      <c r="BL451" s="17" t="s">
        <v>140</v>
      </c>
      <c r="BM451" s="143" t="s">
        <v>680</v>
      </c>
    </row>
    <row r="452" spans="2:65" s="1" customFormat="1" ht="37.9" customHeight="1" x14ac:dyDescent="0.2">
      <c r="B452" s="132"/>
      <c r="C452" s="133" t="s">
        <v>681</v>
      </c>
      <c r="D452" s="133" t="s">
        <v>135</v>
      </c>
      <c r="E452" s="134" t="s">
        <v>682</v>
      </c>
      <c r="F452" s="135" t="s">
        <v>683</v>
      </c>
      <c r="G452" s="136" t="s">
        <v>397</v>
      </c>
      <c r="H452" s="137">
        <v>3</v>
      </c>
      <c r="I452" s="138">
        <v>0</v>
      </c>
      <c r="J452" s="138">
        <f>ROUND(I452*H452,2)</f>
        <v>0</v>
      </c>
      <c r="K452" s="135" t="s">
        <v>139</v>
      </c>
      <c r="L452" s="29"/>
      <c r="M452" s="139" t="s">
        <v>1</v>
      </c>
      <c r="N452" s="140" t="s">
        <v>41</v>
      </c>
      <c r="O452" s="141">
        <v>1.7829999999999999</v>
      </c>
      <c r="P452" s="141">
        <f>O452*H452</f>
        <v>5.3490000000000002</v>
      </c>
      <c r="Q452" s="141">
        <v>0</v>
      </c>
      <c r="R452" s="141">
        <f>Q452*H452</f>
        <v>0</v>
      </c>
      <c r="S452" s="141">
        <v>4.1849999999999998E-2</v>
      </c>
      <c r="T452" s="142">
        <f>S452*H452</f>
        <v>0.12554999999999999</v>
      </c>
      <c r="AR452" s="143" t="s">
        <v>140</v>
      </c>
      <c r="AT452" s="143" t="s">
        <v>135</v>
      </c>
      <c r="AU452" s="143" t="s">
        <v>85</v>
      </c>
      <c r="AY452" s="17" t="s">
        <v>133</v>
      </c>
      <c r="BE452" s="144">
        <f>IF(N452="základní",J452,0)</f>
        <v>0</v>
      </c>
      <c r="BF452" s="144">
        <f>IF(N452="snížená",J452,0)</f>
        <v>0</v>
      </c>
      <c r="BG452" s="144">
        <f>IF(N452="zákl. přenesená",J452,0)</f>
        <v>0</v>
      </c>
      <c r="BH452" s="144">
        <f>IF(N452="sníž. přenesená",J452,0)</f>
        <v>0</v>
      </c>
      <c r="BI452" s="144">
        <f>IF(N452="nulová",J452,0)</f>
        <v>0</v>
      </c>
      <c r="BJ452" s="17" t="s">
        <v>83</v>
      </c>
      <c r="BK452" s="144">
        <f>ROUND(I452*H452,2)</f>
        <v>0</v>
      </c>
      <c r="BL452" s="17" t="s">
        <v>140</v>
      </c>
      <c r="BM452" s="143" t="s">
        <v>684</v>
      </c>
    </row>
    <row r="453" spans="2:65" s="1" customFormat="1" ht="21.75" customHeight="1" x14ac:dyDescent="0.2">
      <c r="B453" s="132"/>
      <c r="C453" s="133" t="s">
        <v>685</v>
      </c>
      <c r="D453" s="133" t="s">
        <v>135</v>
      </c>
      <c r="E453" s="134" t="s">
        <v>686</v>
      </c>
      <c r="F453" s="135" t="s">
        <v>687</v>
      </c>
      <c r="G453" s="136" t="s">
        <v>169</v>
      </c>
      <c r="H453" s="137">
        <v>58.9</v>
      </c>
      <c r="I453" s="138">
        <v>0</v>
      </c>
      <c r="J453" s="138">
        <f>ROUND(I453*H453,2)</f>
        <v>0</v>
      </c>
      <c r="K453" s="135" t="s">
        <v>139</v>
      </c>
      <c r="L453" s="29"/>
      <c r="M453" s="139" t="s">
        <v>1</v>
      </c>
      <c r="N453" s="140" t="s">
        <v>41</v>
      </c>
      <c r="O453" s="141">
        <v>5.5E-2</v>
      </c>
      <c r="P453" s="141">
        <f>O453*H453</f>
        <v>3.2395</v>
      </c>
      <c r="Q453" s="141">
        <v>0</v>
      </c>
      <c r="R453" s="141">
        <f>Q453*H453</f>
        <v>0</v>
      </c>
      <c r="S453" s="141">
        <v>0</v>
      </c>
      <c r="T453" s="142">
        <f>S453*H453</f>
        <v>0</v>
      </c>
      <c r="AR453" s="143" t="s">
        <v>140</v>
      </c>
      <c r="AT453" s="143" t="s">
        <v>135</v>
      </c>
      <c r="AU453" s="143" t="s">
        <v>85</v>
      </c>
      <c r="AY453" s="17" t="s">
        <v>133</v>
      </c>
      <c r="BE453" s="144">
        <f>IF(N453="základní",J453,0)</f>
        <v>0</v>
      </c>
      <c r="BF453" s="144">
        <f>IF(N453="snížená",J453,0)</f>
        <v>0</v>
      </c>
      <c r="BG453" s="144">
        <f>IF(N453="zákl. přenesená",J453,0)</f>
        <v>0</v>
      </c>
      <c r="BH453" s="144">
        <f>IF(N453="sníž. přenesená",J453,0)</f>
        <v>0</v>
      </c>
      <c r="BI453" s="144">
        <f>IF(N453="nulová",J453,0)</f>
        <v>0</v>
      </c>
      <c r="BJ453" s="17" t="s">
        <v>83</v>
      </c>
      <c r="BK453" s="144">
        <f>ROUND(I453*H453,2)</f>
        <v>0</v>
      </c>
      <c r="BL453" s="17" t="s">
        <v>140</v>
      </c>
      <c r="BM453" s="143" t="s">
        <v>688</v>
      </c>
    </row>
    <row r="454" spans="2:65" s="1" customFormat="1" ht="24.2" customHeight="1" x14ac:dyDescent="0.2">
      <c r="B454" s="132"/>
      <c r="C454" s="133" t="s">
        <v>689</v>
      </c>
      <c r="D454" s="133" t="s">
        <v>135</v>
      </c>
      <c r="E454" s="134" t="s">
        <v>690</v>
      </c>
      <c r="F454" s="135" t="s">
        <v>691</v>
      </c>
      <c r="G454" s="136" t="s">
        <v>397</v>
      </c>
      <c r="H454" s="137">
        <v>4</v>
      </c>
      <c r="I454" s="138">
        <v>0</v>
      </c>
      <c r="J454" s="138">
        <f>ROUND(I454*H454,2)</f>
        <v>0</v>
      </c>
      <c r="K454" s="135" t="s">
        <v>139</v>
      </c>
      <c r="L454" s="29"/>
      <c r="M454" s="139" t="s">
        <v>1</v>
      </c>
      <c r="N454" s="140" t="s">
        <v>41</v>
      </c>
      <c r="O454" s="141">
        <v>10.3</v>
      </c>
      <c r="P454" s="141">
        <f>O454*H454</f>
        <v>41.2</v>
      </c>
      <c r="Q454" s="141">
        <v>0.45937</v>
      </c>
      <c r="R454" s="141">
        <f>Q454*H454</f>
        <v>1.83748</v>
      </c>
      <c r="S454" s="141">
        <v>0</v>
      </c>
      <c r="T454" s="142">
        <f>S454*H454</f>
        <v>0</v>
      </c>
      <c r="AR454" s="143" t="s">
        <v>140</v>
      </c>
      <c r="AT454" s="143" t="s">
        <v>135</v>
      </c>
      <c r="AU454" s="143" t="s">
        <v>85</v>
      </c>
      <c r="AY454" s="17" t="s">
        <v>133</v>
      </c>
      <c r="BE454" s="144">
        <f>IF(N454="základní",J454,0)</f>
        <v>0</v>
      </c>
      <c r="BF454" s="144">
        <f>IF(N454="snížená",J454,0)</f>
        <v>0</v>
      </c>
      <c r="BG454" s="144">
        <f>IF(N454="zákl. přenesená",J454,0)</f>
        <v>0</v>
      </c>
      <c r="BH454" s="144">
        <f>IF(N454="sníž. přenesená",J454,0)</f>
        <v>0</v>
      </c>
      <c r="BI454" s="144">
        <f>IF(N454="nulová",J454,0)</f>
        <v>0</v>
      </c>
      <c r="BJ454" s="17" t="s">
        <v>83</v>
      </c>
      <c r="BK454" s="144">
        <f>ROUND(I454*H454,2)</f>
        <v>0</v>
      </c>
      <c r="BL454" s="17" t="s">
        <v>140</v>
      </c>
      <c r="BM454" s="143" t="s">
        <v>692</v>
      </c>
    </row>
    <row r="455" spans="2:65" s="1" customFormat="1" ht="44.25" customHeight="1" x14ac:dyDescent="0.2">
      <c r="B455" s="132"/>
      <c r="C455" s="133" t="s">
        <v>693</v>
      </c>
      <c r="D455" s="133" t="s">
        <v>135</v>
      </c>
      <c r="E455" s="134" t="s">
        <v>694</v>
      </c>
      <c r="F455" s="135" t="s">
        <v>695</v>
      </c>
      <c r="G455" s="136" t="s">
        <v>175</v>
      </c>
      <c r="H455" s="137">
        <v>0.125</v>
      </c>
      <c r="I455" s="138">
        <v>0</v>
      </c>
      <c r="J455" s="138">
        <f>ROUND(I455*H455,2)</f>
        <v>0</v>
      </c>
      <c r="K455" s="135" t="s">
        <v>139</v>
      </c>
      <c r="L455" s="29"/>
      <c r="M455" s="139" t="s">
        <v>1</v>
      </c>
      <c r="N455" s="140" t="s">
        <v>41</v>
      </c>
      <c r="O455" s="141">
        <v>2.9510000000000001</v>
      </c>
      <c r="P455" s="141">
        <f>O455*H455</f>
        <v>0.36887500000000001</v>
      </c>
      <c r="Q455" s="141">
        <v>0</v>
      </c>
      <c r="R455" s="141">
        <f>Q455*H455</f>
        <v>0</v>
      </c>
      <c r="S455" s="141">
        <v>0</v>
      </c>
      <c r="T455" s="142">
        <f>S455*H455</f>
        <v>0</v>
      </c>
      <c r="AR455" s="143" t="s">
        <v>140</v>
      </c>
      <c r="AT455" s="143" t="s">
        <v>135</v>
      </c>
      <c r="AU455" s="143" t="s">
        <v>85</v>
      </c>
      <c r="AY455" s="17" t="s">
        <v>133</v>
      </c>
      <c r="BE455" s="144">
        <f>IF(N455="základní",J455,0)</f>
        <v>0</v>
      </c>
      <c r="BF455" s="144">
        <f>IF(N455="snížená",J455,0)</f>
        <v>0</v>
      </c>
      <c r="BG455" s="144">
        <f>IF(N455="zákl. přenesená",J455,0)</f>
        <v>0</v>
      </c>
      <c r="BH455" s="144">
        <f>IF(N455="sníž. přenesená",J455,0)</f>
        <v>0</v>
      </c>
      <c r="BI455" s="144">
        <f>IF(N455="nulová",J455,0)</f>
        <v>0</v>
      </c>
      <c r="BJ455" s="17" t="s">
        <v>83</v>
      </c>
      <c r="BK455" s="144">
        <f>ROUND(I455*H455,2)</f>
        <v>0</v>
      </c>
      <c r="BL455" s="17" t="s">
        <v>140</v>
      </c>
      <c r="BM455" s="143" t="s">
        <v>696</v>
      </c>
    </row>
    <row r="456" spans="2:65" s="12" customFormat="1" x14ac:dyDescent="0.2">
      <c r="B456" s="145"/>
      <c r="D456" s="146" t="s">
        <v>142</v>
      </c>
      <c r="E456" s="147" t="s">
        <v>1</v>
      </c>
      <c r="F456" s="148" t="s">
        <v>143</v>
      </c>
      <c r="H456" s="147" t="s">
        <v>1</v>
      </c>
      <c r="L456" s="145"/>
      <c r="M456" s="149"/>
      <c r="T456" s="150"/>
      <c r="AT456" s="147" t="s">
        <v>142</v>
      </c>
      <c r="AU456" s="147" t="s">
        <v>85</v>
      </c>
      <c r="AV456" s="12" t="s">
        <v>83</v>
      </c>
      <c r="AW456" s="12" t="s">
        <v>31</v>
      </c>
      <c r="AX456" s="12" t="s">
        <v>76</v>
      </c>
      <c r="AY456" s="147" t="s">
        <v>133</v>
      </c>
    </row>
    <row r="457" spans="2:65" s="12" customFormat="1" x14ac:dyDescent="0.2">
      <c r="B457" s="145"/>
      <c r="D457" s="146" t="s">
        <v>142</v>
      </c>
      <c r="E457" s="147" t="s">
        <v>1</v>
      </c>
      <c r="F457" s="148" t="s">
        <v>697</v>
      </c>
      <c r="H457" s="147" t="s">
        <v>1</v>
      </c>
      <c r="L457" s="145"/>
      <c r="M457" s="149"/>
      <c r="T457" s="150"/>
      <c r="AT457" s="147" t="s">
        <v>142</v>
      </c>
      <c r="AU457" s="147" t="s">
        <v>85</v>
      </c>
      <c r="AV457" s="12" t="s">
        <v>83</v>
      </c>
      <c r="AW457" s="12" t="s">
        <v>31</v>
      </c>
      <c r="AX457" s="12" t="s">
        <v>76</v>
      </c>
      <c r="AY457" s="147" t="s">
        <v>133</v>
      </c>
    </row>
    <row r="458" spans="2:65" s="13" customFormat="1" x14ac:dyDescent="0.2">
      <c r="B458" s="151"/>
      <c r="D458" s="146" t="s">
        <v>142</v>
      </c>
      <c r="E458" s="152" t="s">
        <v>1</v>
      </c>
      <c r="F458" s="153" t="s">
        <v>698</v>
      </c>
      <c r="H458" s="154">
        <v>0.125</v>
      </c>
      <c r="L458" s="151"/>
      <c r="M458" s="155"/>
      <c r="T458" s="156"/>
      <c r="AT458" s="152" t="s">
        <v>142</v>
      </c>
      <c r="AU458" s="152" t="s">
        <v>85</v>
      </c>
      <c r="AV458" s="13" t="s">
        <v>85</v>
      </c>
      <c r="AW458" s="13" t="s">
        <v>31</v>
      </c>
      <c r="AX458" s="13" t="s">
        <v>83</v>
      </c>
      <c r="AY458" s="152" t="s">
        <v>133</v>
      </c>
    </row>
    <row r="459" spans="2:65" s="1" customFormat="1" ht="37.9" customHeight="1" x14ac:dyDescent="0.2">
      <c r="B459" s="132"/>
      <c r="C459" s="133" t="s">
        <v>699</v>
      </c>
      <c r="D459" s="133" t="s">
        <v>135</v>
      </c>
      <c r="E459" s="134" t="s">
        <v>700</v>
      </c>
      <c r="F459" s="135" t="s">
        <v>701</v>
      </c>
      <c r="G459" s="136" t="s">
        <v>175</v>
      </c>
      <c r="H459" s="137">
        <v>0.125</v>
      </c>
      <c r="I459" s="138">
        <v>0</v>
      </c>
      <c r="J459" s="138">
        <f t="shared" ref="J459:J464" si="20">ROUND(I459*H459,2)</f>
        <v>0</v>
      </c>
      <c r="K459" s="135" t="s">
        <v>139</v>
      </c>
      <c r="L459" s="29"/>
      <c r="M459" s="139" t="s">
        <v>1</v>
      </c>
      <c r="N459" s="140" t="s">
        <v>41</v>
      </c>
      <c r="O459" s="141">
        <v>0.187</v>
      </c>
      <c r="P459" s="141">
        <f t="shared" ref="P459:P464" si="21">O459*H459</f>
        <v>2.3375E-2</v>
      </c>
      <c r="Q459" s="141">
        <v>0</v>
      </c>
      <c r="R459" s="141">
        <f t="shared" ref="R459:R464" si="22">Q459*H459</f>
        <v>0</v>
      </c>
      <c r="S459" s="141">
        <v>0</v>
      </c>
      <c r="T459" s="142">
        <f t="shared" ref="T459:T464" si="23">S459*H459</f>
        <v>0</v>
      </c>
      <c r="AR459" s="143" t="s">
        <v>140</v>
      </c>
      <c r="AT459" s="143" t="s">
        <v>135</v>
      </c>
      <c r="AU459" s="143" t="s">
        <v>85</v>
      </c>
      <c r="AY459" s="17" t="s">
        <v>133</v>
      </c>
      <c r="BE459" s="144">
        <f t="shared" ref="BE459:BE464" si="24">IF(N459="základní",J459,0)</f>
        <v>0</v>
      </c>
      <c r="BF459" s="144">
        <f t="shared" ref="BF459:BF464" si="25">IF(N459="snížená",J459,0)</f>
        <v>0</v>
      </c>
      <c r="BG459" s="144">
        <f t="shared" ref="BG459:BG464" si="26">IF(N459="zákl. přenesená",J459,0)</f>
        <v>0</v>
      </c>
      <c r="BH459" s="144">
        <f t="shared" ref="BH459:BH464" si="27">IF(N459="sníž. přenesená",J459,0)</f>
        <v>0</v>
      </c>
      <c r="BI459" s="144">
        <f t="shared" ref="BI459:BI464" si="28">IF(N459="nulová",J459,0)</f>
        <v>0</v>
      </c>
      <c r="BJ459" s="17" t="s">
        <v>83</v>
      </c>
      <c r="BK459" s="144">
        <f t="shared" ref="BK459:BK464" si="29">ROUND(I459*H459,2)</f>
        <v>0</v>
      </c>
      <c r="BL459" s="17" t="s">
        <v>140</v>
      </c>
      <c r="BM459" s="143" t="s">
        <v>702</v>
      </c>
    </row>
    <row r="460" spans="2:65" s="1" customFormat="1" ht="24.2" customHeight="1" x14ac:dyDescent="0.2">
      <c r="B460" s="132"/>
      <c r="C460" s="133" t="s">
        <v>703</v>
      </c>
      <c r="D460" s="133" t="s">
        <v>135</v>
      </c>
      <c r="E460" s="134" t="s">
        <v>704</v>
      </c>
      <c r="F460" s="135" t="s">
        <v>705</v>
      </c>
      <c r="G460" s="136" t="s">
        <v>397</v>
      </c>
      <c r="H460" s="137">
        <v>1</v>
      </c>
      <c r="I460" s="138">
        <v>0</v>
      </c>
      <c r="J460" s="138">
        <f t="shared" si="20"/>
        <v>0</v>
      </c>
      <c r="K460" s="135" t="s">
        <v>139</v>
      </c>
      <c r="L460" s="29"/>
      <c r="M460" s="139" t="s">
        <v>1</v>
      </c>
      <c r="N460" s="140" t="s">
        <v>41</v>
      </c>
      <c r="O460" s="141">
        <v>0.54400000000000004</v>
      </c>
      <c r="P460" s="141">
        <f t="shared" si="21"/>
        <v>0.54400000000000004</v>
      </c>
      <c r="Q460" s="141">
        <v>0</v>
      </c>
      <c r="R460" s="141">
        <f t="shared" si="22"/>
        <v>0</v>
      </c>
      <c r="S460" s="141">
        <v>0.05</v>
      </c>
      <c r="T460" s="142">
        <f t="shared" si="23"/>
        <v>0.05</v>
      </c>
      <c r="AR460" s="143" t="s">
        <v>140</v>
      </c>
      <c r="AT460" s="143" t="s">
        <v>135</v>
      </c>
      <c r="AU460" s="143" t="s">
        <v>85</v>
      </c>
      <c r="AY460" s="17" t="s">
        <v>133</v>
      </c>
      <c r="BE460" s="144">
        <f t="shared" si="24"/>
        <v>0</v>
      </c>
      <c r="BF460" s="144">
        <f t="shared" si="25"/>
        <v>0</v>
      </c>
      <c r="BG460" s="144">
        <f t="shared" si="26"/>
        <v>0</v>
      </c>
      <c r="BH460" s="144">
        <f t="shared" si="27"/>
        <v>0</v>
      </c>
      <c r="BI460" s="144">
        <f t="shared" si="28"/>
        <v>0</v>
      </c>
      <c r="BJ460" s="17" t="s">
        <v>83</v>
      </c>
      <c r="BK460" s="144">
        <f t="shared" si="29"/>
        <v>0</v>
      </c>
      <c r="BL460" s="17" t="s">
        <v>140</v>
      </c>
      <c r="BM460" s="143" t="s">
        <v>706</v>
      </c>
    </row>
    <row r="461" spans="2:65" s="1" customFormat="1" ht="37.9" customHeight="1" x14ac:dyDescent="0.2">
      <c r="B461" s="132"/>
      <c r="C461" s="133" t="s">
        <v>707</v>
      </c>
      <c r="D461" s="133" t="s">
        <v>135</v>
      </c>
      <c r="E461" s="134" t="s">
        <v>708</v>
      </c>
      <c r="F461" s="135" t="s">
        <v>709</v>
      </c>
      <c r="G461" s="136" t="s">
        <v>397</v>
      </c>
      <c r="H461" s="137">
        <v>1</v>
      </c>
      <c r="I461" s="138">
        <v>0</v>
      </c>
      <c r="J461" s="138">
        <f t="shared" si="20"/>
        <v>0</v>
      </c>
      <c r="K461" s="135" t="s">
        <v>139</v>
      </c>
      <c r="L461" s="29"/>
      <c r="M461" s="139" t="s">
        <v>1</v>
      </c>
      <c r="N461" s="140" t="s">
        <v>41</v>
      </c>
      <c r="O461" s="141">
        <v>1.694</v>
      </c>
      <c r="P461" s="141">
        <f t="shared" si="21"/>
        <v>1.694</v>
      </c>
      <c r="Q461" s="141">
        <v>0.09</v>
      </c>
      <c r="R461" s="141">
        <f t="shared" si="22"/>
        <v>0.09</v>
      </c>
      <c r="S461" s="141">
        <v>0</v>
      </c>
      <c r="T461" s="142">
        <f t="shared" si="23"/>
        <v>0</v>
      </c>
      <c r="AR461" s="143" t="s">
        <v>140</v>
      </c>
      <c r="AT461" s="143" t="s">
        <v>135</v>
      </c>
      <c r="AU461" s="143" t="s">
        <v>85</v>
      </c>
      <c r="AY461" s="17" t="s">
        <v>133</v>
      </c>
      <c r="BE461" s="144">
        <f t="shared" si="24"/>
        <v>0</v>
      </c>
      <c r="BF461" s="144">
        <f t="shared" si="25"/>
        <v>0</v>
      </c>
      <c r="BG461" s="144">
        <f t="shared" si="26"/>
        <v>0</v>
      </c>
      <c r="BH461" s="144">
        <f t="shared" si="27"/>
        <v>0</v>
      </c>
      <c r="BI461" s="144">
        <f t="shared" si="28"/>
        <v>0</v>
      </c>
      <c r="BJ461" s="17" t="s">
        <v>83</v>
      </c>
      <c r="BK461" s="144">
        <f t="shared" si="29"/>
        <v>0</v>
      </c>
      <c r="BL461" s="17" t="s">
        <v>140</v>
      </c>
      <c r="BM461" s="143" t="s">
        <v>710</v>
      </c>
    </row>
    <row r="462" spans="2:65" s="1" customFormat="1" ht="24.2" customHeight="1" x14ac:dyDescent="0.2">
      <c r="B462" s="132"/>
      <c r="C462" s="169" t="s">
        <v>711</v>
      </c>
      <c r="D462" s="169" t="s">
        <v>326</v>
      </c>
      <c r="E462" s="170" t="s">
        <v>712</v>
      </c>
      <c r="F462" s="171" t="s">
        <v>713</v>
      </c>
      <c r="G462" s="172" t="s">
        <v>397</v>
      </c>
      <c r="H462" s="173">
        <v>1</v>
      </c>
      <c r="I462" s="174">
        <v>0</v>
      </c>
      <c r="J462" s="174">
        <f t="shared" si="20"/>
        <v>0</v>
      </c>
      <c r="K462" s="171" t="s">
        <v>1</v>
      </c>
      <c r="L462" s="175"/>
      <c r="M462" s="176" t="s">
        <v>1</v>
      </c>
      <c r="N462" s="177" t="s">
        <v>41</v>
      </c>
      <c r="O462" s="141">
        <v>0</v>
      </c>
      <c r="P462" s="141">
        <f t="shared" si="21"/>
        <v>0</v>
      </c>
      <c r="Q462" s="141">
        <v>6.5000000000000002E-2</v>
      </c>
      <c r="R462" s="141">
        <f t="shared" si="22"/>
        <v>6.5000000000000002E-2</v>
      </c>
      <c r="S462" s="141">
        <v>0</v>
      </c>
      <c r="T462" s="142">
        <f t="shared" si="23"/>
        <v>0</v>
      </c>
      <c r="AR462" s="143" t="s">
        <v>179</v>
      </c>
      <c r="AT462" s="143" t="s">
        <v>326</v>
      </c>
      <c r="AU462" s="143" t="s">
        <v>85</v>
      </c>
      <c r="AY462" s="17" t="s">
        <v>133</v>
      </c>
      <c r="BE462" s="144">
        <f t="shared" si="24"/>
        <v>0</v>
      </c>
      <c r="BF462" s="144">
        <f t="shared" si="25"/>
        <v>0</v>
      </c>
      <c r="BG462" s="144">
        <f t="shared" si="26"/>
        <v>0</v>
      </c>
      <c r="BH462" s="144">
        <f t="shared" si="27"/>
        <v>0</v>
      </c>
      <c r="BI462" s="144">
        <f t="shared" si="28"/>
        <v>0</v>
      </c>
      <c r="BJ462" s="17" t="s">
        <v>83</v>
      </c>
      <c r="BK462" s="144">
        <f t="shared" si="29"/>
        <v>0</v>
      </c>
      <c r="BL462" s="17" t="s">
        <v>140</v>
      </c>
      <c r="BM462" s="143" t="s">
        <v>714</v>
      </c>
    </row>
    <row r="463" spans="2:65" s="1" customFormat="1" ht="37.9" customHeight="1" x14ac:dyDescent="0.2">
      <c r="B463" s="132"/>
      <c r="C463" s="133" t="s">
        <v>715</v>
      </c>
      <c r="D463" s="133" t="s">
        <v>135</v>
      </c>
      <c r="E463" s="134" t="s">
        <v>716</v>
      </c>
      <c r="F463" s="135" t="s">
        <v>717</v>
      </c>
      <c r="G463" s="136" t="s">
        <v>397</v>
      </c>
      <c r="H463" s="137">
        <v>7</v>
      </c>
      <c r="I463" s="138">
        <v>0</v>
      </c>
      <c r="J463" s="138">
        <f t="shared" si="20"/>
        <v>0</v>
      </c>
      <c r="K463" s="135" t="s">
        <v>139</v>
      </c>
      <c r="L463" s="29"/>
      <c r="M463" s="139" t="s">
        <v>1</v>
      </c>
      <c r="N463" s="140" t="s">
        <v>41</v>
      </c>
      <c r="O463" s="141">
        <v>0.14000000000000001</v>
      </c>
      <c r="P463" s="141">
        <f t="shared" si="21"/>
        <v>0.98000000000000009</v>
      </c>
      <c r="Q463" s="141">
        <v>1.3699999999999999E-3</v>
      </c>
      <c r="R463" s="141">
        <f t="shared" si="22"/>
        <v>9.5899999999999996E-3</v>
      </c>
      <c r="S463" s="141">
        <v>0</v>
      </c>
      <c r="T463" s="142">
        <f t="shared" si="23"/>
        <v>0</v>
      </c>
      <c r="AR463" s="143" t="s">
        <v>140</v>
      </c>
      <c r="AT463" s="143" t="s">
        <v>135</v>
      </c>
      <c r="AU463" s="143" t="s">
        <v>85</v>
      </c>
      <c r="AY463" s="17" t="s">
        <v>133</v>
      </c>
      <c r="BE463" s="144">
        <f t="shared" si="24"/>
        <v>0</v>
      </c>
      <c r="BF463" s="144">
        <f t="shared" si="25"/>
        <v>0</v>
      </c>
      <c r="BG463" s="144">
        <f t="shared" si="26"/>
        <v>0</v>
      </c>
      <c r="BH463" s="144">
        <f t="shared" si="27"/>
        <v>0</v>
      </c>
      <c r="BI463" s="144">
        <f t="shared" si="28"/>
        <v>0</v>
      </c>
      <c r="BJ463" s="17" t="s">
        <v>83</v>
      </c>
      <c r="BK463" s="144">
        <f t="shared" si="29"/>
        <v>0</v>
      </c>
      <c r="BL463" s="17" t="s">
        <v>140</v>
      </c>
      <c r="BM463" s="143" t="s">
        <v>718</v>
      </c>
    </row>
    <row r="464" spans="2:65" s="1" customFormat="1" ht="33" customHeight="1" x14ac:dyDescent="0.2">
      <c r="B464" s="132"/>
      <c r="C464" s="133" t="s">
        <v>719</v>
      </c>
      <c r="D464" s="133" t="s">
        <v>135</v>
      </c>
      <c r="E464" s="134" t="s">
        <v>720</v>
      </c>
      <c r="F464" s="135" t="s">
        <v>721</v>
      </c>
      <c r="G464" s="136" t="s">
        <v>175</v>
      </c>
      <c r="H464" s="137">
        <v>28.86</v>
      </c>
      <c r="I464" s="138">
        <v>0</v>
      </c>
      <c r="J464" s="138">
        <f t="shared" si="20"/>
        <v>0</v>
      </c>
      <c r="K464" s="135" t="s">
        <v>139</v>
      </c>
      <c r="L464" s="29"/>
      <c r="M464" s="139" t="s">
        <v>1</v>
      </c>
      <c r="N464" s="140" t="s">
        <v>41</v>
      </c>
      <c r="O464" s="141">
        <v>1.319</v>
      </c>
      <c r="P464" s="141">
        <f t="shared" si="21"/>
        <v>38.066339999999997</v>
      </c>
      <c r="Q464" s="141">
        <v>0</v>
      </c>
      <c r="R464" s="141">
        <f t="shared" si="22"/>
        <v>0</v>
      </c>
      <c r="S464" s="141">
        <v>0</v>
      </c>
      <c r="T464" s="142">
        <f t="shared" si="23"/>
        <v>0</v>
      </c>
      <c r="AR464" s="143" t="s">
        <v>140</v>
      </c>
      <c r="AT464" s="143" t="s">
        <v>135</v>
      </c>
      <c r="AU464" s="143" t="s">
        <v>85</v>
      </c>
      <c r="AY464" s="17" t="s">
        <v>133</v>
      </c>
      <c r="BE464" s="144">
        <f t="shared" si="24"/>
        <v>0</v>
      </c>
      <c r="BF464" s="144">
        <f t="shared" si="25"/>
        <v>0</v>
      </c>
      <c r="BG464" s="144">
        <f t="shared" si="26"/>
        <v>0</v>
      </c>
      <c r="BH464" s="144">
        <f t="shared" si="27"/>
        <v>0</v>
      </c>
      <c r="BI464" s="144">
        <f t="shared" si="28"/>
        <v>0</v>
      </c>
      <c r="BJ464" s="17" t="s">
        <v>83</v>
      </c>
      <c r="BK464" s="144">
        <f t="shared" si="29"/>
        <v>0</v>
      </c>
      <c r="BL464" s="17" t="s">
        <v>140</v>
      </c>
      <c r="BM464" s="143" t="s">
        <v>722</v>
      </c>
    </row>
    <row r="465" spans="2:65" s="12" customFormat="1" x14ac:dyDescent="0.2">
      <c r="B465" s="145"/>
      <c r="D465" s="146" t="s">
        <v>142</v>
      </c>
      <c r="E465" s="147" t="s">
        <v>1</v>
      </c>
      <c r="F465" s="148" t="s">
        <v>145</v>
      </c>
      <c r="H465" s="147" t="s">
        <v>1</v>
      </c>
      <c r="L465" s="145"/>
      <c r="M465" s="149"/>
      <c r="T465" s="150"/>
      <c r="AT465" s="147" t="s">
        <v>142</v>
      </c>
      <c r="AU465" s="147" t="s">
        <v>85</v>
      </c>
      <c r="AV465" s="12" t="s">
        <v>83</v>
      </c>
      <c r="AW465" s="12" t="s">
        <v>31</v>
      </c>
      <c r="AX465" s="12" t="s">
        <v>76</v>
      </c>
      <c r="AY465" s="147" t="s">
        <v>133</v>
      </c>
    </row>
    <row r="466" spans="2:65" s="13" customFormat="1" x14ac:dyDescent="0.2">
      <c r="B466" s="151"/>
      <c r="D466" s="146" t="s">
        <v>142</v>
      </c>
      <c r="E466" s="152" t="s">
        <v>1</v>
      </c>
      <c r="F466" s="153" t="s">
        <v>723</v>
      </c>
      <c r="H466" s="154">
        <v>33.020000000000003</v>
      </c>
      <c r="L466" s="151"/>
      <c r="M466" s="155"/>
      <c r="T466" s="156"/>
      <c r="AT466" s="152" t="s">
        <v>142</v>
      </c>
      <c r="AU466" s="152" t="s">
        <v>85</v>
      </c>
      <c r="AV466" s="13" t="s">
        <v>85</v>
      </c>
      <c r="AW466" s="13" t="s">
        <v>31</v>
      </c>
      <c r="AX466" s="13" t="s">
        <v>83</v>
      </c>
      <c r="AY466" s="152" t="s">
        <v>133</v>
      </c>
    </row>
    <row r="467" spans="2:65" s="1" customFormat="1" ht="33" customHeight="1" x14ac:dyDescent="0.2">
      <c r="B467" s="132"/>
      <c r="C467" s="133" t="s">
        <v>724</v>
      </c>
      <c r="D467" s="133" t="s">
        <v>135</v>
      </c>
      <c r="E467" s="134" t="s">
        <v>725</v>
      </c>
      <c r="F467" s="135" t="s">
        <v>726</v>
      </c>
      <c r="G467" s="136" t="s">
        <v>397</v>
      </c>
      <c r="H467" s="137">
        <v>2</v>
      </c>
      <c r="I467" s="138">
        <v>0</v>
      </c>
      <c r="J467" s="138">
        <f>ROUND(I467*H467,2)</f>
        <v>0</v>
      </c>
      <c r="K467" s="135" t="s">
        <v>139</v>
      </c>
      <c r="L467" s="29"/>
      <c r="M467" s="139" t="s">
        <v>1</v>
      </c>
      <c r="N467" s="140" t="s">
        <v>41</v>
      </c>
      <c r="O467" s="141">
        <v>0.40300000000000002</v>
      </c>
      <c r="P467" s="141">
        <f>O467*H467</f>
        <v>0.80600000000000005</v>
      </c>
      <c r="Q467" s="141">
        <v>1.6000000000000001E-4</v>
      </c>
      <c r="R467" s="141">
        <f>Q467*H467</f>
        <v>3.2000000000000003E-4</v>
      </c>
      <c r="S467" s="141">
        <v>0</v>
      </c>
      <c r="T467" s="142">
        <f>S467*H467</f>
        <v>0</v>
      </c>
      <c r="AR467" s="143" t="s">
        <v>140</v>
      </c>
      <c r="AT467" s="143" t="s">
        <v>135</v>
      </c>
      <c r="AU467" s="143" t="s">
        <v>85</v>
      </c>
      <c r="AY467" s="17" t="s">
        <v>133</v>
      </c>
      <c r="BE467" s="144">
        <f>IF(N467="základní",J467,0)</f>
        <v>0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7" t="s">
        <v>83</v>
      </c>
      <c r="BK467" s="144">
        <f>ROUND(I467*H467,2)</f>
        <v>0</v>
      </c>
      <c r="BL467" s="17" t="s">
        <v>140</v>
      </c>
      <c r="BM467" s="143" t="s">
        <v>727</v>
      </c>
    </row>
    <row r="468" spans="2:65" s="1" customFormat="1" ht="24.2" customHeight="1" x14ac:dyDescent="0.2">
      <c r="B468" s="132"/>
      <c r="C468" s="169" t="s">
        <v>728</v>
      </c>
      <c r="D468" s="169" t="s">
        <v>326</v>
      </c>
      <c r="E468" s="170" t="s">
        <v>729</v>
      </c>
      <c r="F468" s="171" t="s">
        <v>730</v>
      </c>
      <c r="G468" s="172" t="s">
        <v>169</v>
      </c>
      <c r="H468" s="173">
        <v>4</v>
      </c>
      <c r="I468" s="174">
        <v>0</v>
      </c>
      <c r="J468" s="174">
        <f>ROUND(I468*H468,2)</f>
        <v>0</v>
      </c>
      <c r="K468" s="171" t="s">
        <v>139</v>
      </c>
      <c r="L468" s="175"/>
      <c r="M468" s="176" t="s">
        <v>1</v>
      </c>
      <c r="N468" s="177" t="s">
        <v>41</v>
      </c>
      <c r="O468" s="141">
        <v>0</v>
      </c>
      <c r="P468" s="141">
        <f>O468*H468</f>
        <v>0</v>
      </c>
      <c r="Q468" s="141">
        <v>2.9299999999999999E-3</v>
      </c>
      <c r="R468" s="141">
        <f>Q468*H468</f>
        <v>1.172E-2</v>
      </c>
      <c r="S468" s="141">
        <v>0</v>
      </c>
      <c r="T468" s="142">
        <f>S468*H468</f>
        <v>0</v>
      </c>
      <c r="AR468" s="143" t="s">
        <v>179</v>
      </c>
      <c r="AT468" s="143" t="s">
        <v>326</v>
      </c>
      <c r="AU468" s="143" t="s">
        <v>85</v>
      </c>
      <c r="AY468" s="17" t="s">
        <v>133</v>
      </c>
      <c r="BE468" s="144">
        <f>IF(N468="základní",J468,0)</f>
        <v>0</v>
      </c>
      <c r="BF468" s="144">
        <f>IF(N468="snížená",J468,0)</f>
        <v>0</v>
      </c>
      <c r="BG468" s="144">
        <f>IF(N468="zákl. přenesená",J468,0)</f>
        <v>0</v>
      </c>
      <c r="BH468" s="144">
        <f>IF(N468="sníž. přenesená",J468,0)</f>
        <v>0</v>
      </c>
      <c r="BI468" s="144">
        <f>IF(N468="nulová",J468,0)</f>
        <v>0</v>
      </c>
      <c r="BJ468" s="17" t="s">
        <v>83</v>
      </c>
      <c r="BK468" s="144">
        <f>ROUND(I468*H468,2)</f>
        <v>0</v>
      </c>
      <c r="BL468" s="17" t="s">
        <v>140</v>
      </c>
      <c r="BM468" s="143" t="s">
        <v>731</v>
      </c>
    </row>
    <row r="469" spans="2:65" s="13" customFormat="1" x14ac:dyDescent="0.2">
      <c r="B469" s="151"/>
      <c r="D469" s="146" t="s">
        <v>142</v>
      </c>
      <c r="E469" s="152" t="s">
        <v>1</v>
      </c>
      <c r="F469" s="153" t="s">
        <v>732</v>
      </c>
      <c r="H469" s="154">
        <v>4</v>
      </c>
      <c r="L469" s="151"/>
      <c r="M469" s="155"/>
      <c r="T469" s="156"/>
      <c r="AT469" s="152" t="s">
        <v>142</v>
      </c>
      <c r="AU469" s="152" t="s">
        <v>85</v>
      </c>
      <c r="AV469" s="13" t="s">
        <v>85</v>
      </c>
      <c r="AW469" s="13" t="s">
        <v>31</v>
      </c>
      <c r="AX469" s="13" t="s">
        <v>83</v>
      </c>
      <c r="AY469" s="152" t="s">
        <v>133</v>
      </c>
    </row>
    <row r="470" spans="2:65" s="1" customFormat="1" ht="16.5" customHeight="1" x14ac:dyDescent="0.2">
      <c r="B470" s="132"/>
      <c r="C470" s="169" t="s">
        <v>733</v>
      </c>
      <c r="D470" s="169" t="s">
        <v>326</v>
      </c>
      <c r="E470" s="170" t="s">
        <v>734</v>
      </c>
      <c r="F470" s="171" t="s">
        <v>735</v>
      </c>
      <c r="G470" s="172" t="s">
        <v>397</v>
      </c>
      <c r="H470" s="173">
        <v>2</v>
      </c>
      <c r="I470" s="174">
        <v>0</v>
      </c>
      <c r="J470" s="174">
        <f>ROUND(I470*H470,2)</f>
        <v>0</v>
      </c>
      <c r="K470" s="171" t="s">
        <v>139</v>
      </c>
      <c r="L470" s="175"/>
      <c r="M470" s="176" t="s">
        <v>1</v>
      </c>
      <c r="N470" s="177" t="s">
        <v>41</v>
      </c>
      <c r="O470" s="141">
        <v>0</v>
      </c>
      <c r="P470" s="141">
        <f>O470*H470</f>
        <v>0</v>
      </c>
      <c r="Q470" s="141">
        <v>0.10100000000000001</v>
      </c>
      <c r="R470" s="141">
        <f>Q470*H470</f>
        <v>0.20200000000000001</v>
      </c>
      <c r="S470" s="141">
        <v>0</v>
      </c>
      <c r="T470" s="142">
        <f>S470*H470</f>
        <v>0</v>
      </c>
      <c r="AR470" s="143" t="s">
        <v>179</v>
      </c>
      <c r="AT470" s="143" t="s">
        <v>326</v>
      </c>
      <c r="AU470" s="143" t="s">
        <v>85</v>
      </c>
      <c r="AY470" s="17" t="s">
        <v>133</v>
      </c>
      <c r="BE470" s="144">
        <f>IF(N470="základní",J470,0)</f>
        <v>0</v>
      </c>
      <c r="BF470" s="144">
        <f>IF(N470="snížená",J470,0)</f>
        <v>0</v>
      </c>
      <c r="BG470" s="144">
        <f>IF(N470="zákl. přenesená",J470,0)</f>
        <v>0</v>
      </c>
      <c r="BH470" s="144">
        <f>IF(N470="sníž. přenesená",J470,0)</f>
        <v>0</v>
      </c>
      <c r="BI470" s="144">
        <f>IF(N470="nulová",J470,0)</f>
        <v>0</v>
      </c>
      <c r="BJ470" s="17" t="s">
        <v>83</v>
      </c>
      <c r="BK470" s="144">
        <f>ROUND(I470*H470,2)</f>
        <v>0</v>
      </c>
      <c r="BL470" s="17" t="s">
        <v>140</v>
      </c>
      <c r="BM470" s="143" t="s">
        <v>736</v>
      </c>
    </row>
    <row r="471" spans="2:65" s="1" customFormat="1" ht="24.75" customHeight="1" x14ac:dyDescent="0.2">
      <c r="B471" s="132"/>
      <c r="C471" s="133" t="s">
        <v>737</v>
      </c>
      <c r="D471" s="133" t="s">
        <v>135</v>
      </c>
      <c r="E471" s="134" t="s">
        <v>738</v>
      </c>
      <c r="F471" s="135" t="s">
        <v>940</v>
      </c>
      <c r="G471" s="136" t="s">
        <v>169</v>
      </c>
      <c r="H471" s="137">
        <v>61</v>
      </c>
      <c r="I471" s="138">
        <v>0</v>
      </c>
      <c r="J471" s="138">
        <f>ROUND(I471*H471,2)</f>
        <v>0</v>
      </c>
      <c r="K471" s="135" t="s">
        <v>139</v>
      </c>
      <c r="L471" s="29"/>
      <c r="M471" s="139" t="s">
        <v>1</v>
      </c>
      <c r="N471" s="140" t="s">
        <v>41</v>
      </c>
      <c r="O471" s="141">
        <v>6.0999999999999999E-2</v>
      </c>
      <c r="P471" s="141">
        <f>O471*H471</f>
        <v>3.7210000000000001</v>
      </c>
      <c r="Q471" s="141">
        <v>2.0000000000000001E-4</v>
      </c>
      <c r="R471" s="141">
        <f>Q471*H471</f>
        <v>1.2200000000000001E-2</v>
      </c>
      <c r="S471" s="141">
        <v>0</v>
      </c>
      <c r="T471" s="142">
        <f>S471*H471</f>
        <v>0</v>
      </c>
      <c r="AR471" s="143" t="s">
        <v>140</v>
      </c>
      <c r="AT471" s="143" t="s">
        <v>135</v>
      </c>
      <c r="AU471" s="143" t="s">
        <v>85</v>
      </c>
      <c r="AY471" s="17" t="s">
        <v>133</v>
      </c>
      <c r="BE471" s="144">
        <f>IF(N471="základní",J471,0)</f>
        <v>0</v>
      </c>
      <c r="BF471" s="144">
        <f>IF(N471="snížená",J471,0)</f>
        <v>0</v>
      </c>
      <c r="BG471" s="144">
        <f>IF(N471="zákl. přenesená",J471,0)</f>
        <v>0</v>
      </c>
      <c r="BH471" s="144">
        <f>IF(N471="sníž. přenesená",J471,0)</f>
        <v>0</v>
      </c>
      <c r="BI471" s="144">
        <f>IF(N471="nulová",J471,0)</f>
        <v>0</v>
      </c>
      <c r="BJ471" s="17" t="s">
        <v>83</v>
      </c>
      <c r="BK471" s="144">
        <f>ROUND(I471*H471,2)</f>
        <v>0</v>
      </c>
      <c r="BL471" s="17" t="s">
        <v>140</v>
      </c>
      <c r="BM471" s="143" t="s">
        <v>739</v>
      </c>
    </row>
    <row r="472" spans="2:65" s="1" customFormat="1" ht="19.5" x14ac:dyDescent="0.2">
      <c r="B472" s="29"/>
      <c r="D472" s="146" t="s">
        <v>341</v>
      </c>
      <c r="F472" s="178" t="s">
        <v>740</v>
      </c>
      <c r="L472" s="29"/>
      <c r="M472" s="179"/>
      <c r="T472" s="53"/>
      <c r="AT472" s="17" t="s">
        <v>341</v>
      </c>
      <c r="AU472" s="17" t="s">
        <v>85</v>
      </c>
    </row>
    <row r="473" spans="2:65" s="1" customFormat="1" ht="24.2" customHeight="1" x14ac:dyDescent="0.2">
      <c r="B473" s="132"/>
      <c r="C473" s="133" t="s">
        <v>741</v>
      </c>
      <c r="D473" s="133" t="s">
        <v>135</v>
      </c>
      <c r="E473" s="134" t="s">
        <v>742</v>
      </c>
      <c r="F473" s="135" t="s">
        <v>743</v>
      </c>
      <c r="G473" s="136" t="s">
        <v>169</v>
      </c>
      <c r="H473" s="137">
        <v>58.9</v>
      </c>
      <c r="I473" s="138">
        <v>0</v>
      </c>
      <c r="J473" s="138">
        <f>ROUND(I473*H473,2)</f>
        <v>0</v>
      </c>
      <c r="K473" s="135" t="s">
        <v>139</v>
      </c>
      <c r="L473" s="29"/>
      <c r="M473" s="139" t="s">
        <v>1</v>
      </c>
      <c r="N473" s="140" t="s">
        <v>41</v>
      </c>
      <c r="O473" s="141">
        <v>2.5000000000000001E-2</v>
      </c>
      <c r="P473" s="141">
        <f>O473*H473</f>
        <v>1.4725000000000001</v>
      </c>
      <c r="Q473" s="141">
        <v>9.0000000000000006E-5</v>
      </c>
      <c r="R473" s="141">
        <f>Q473*H473</f>
        <v>5.3010000000000002E-3</v>
      </c>
      <c r="S473" s="141">
        <v>0</v>
      </c>
      <c r="T473" s="142">
        <f>S473*H473</f>
        <v>0</v>
      </c>
      <c r="AR473" s="143" t="s">
        <v>140</v>
      </c>
      <c r="AT473" s="143" t="s">
        <v>135</v>
      </c>
      <c r="AU473" s="143" t="s">
        <v>85</v>
      </c>
      <c r="AY473" s="17" t="s">
        <v>133</v>
      </c>
      <c r="BE473" s="144">
        <f>IF(N473="základní",J473,0)</f>
        <v>0</v>
      </c>
      <c r="BF473" s="144">
        <f>IF(N473="snížená",J473,0)</f>
        <v>0</v>
      </c>
      <c r="BG473" s="144">
        <f>IF(N473="zákl. přenesená",J473,0)</f>
        <v>0</v>
      </c>
      <c r="BH473" s="144">
        <f>IF(N473="sníž. přenesená",J473,0)</f>
        <v>0</v>
      </c>
      <c r="BI473" s="144">
        <f>IF(N473="nulová",J473,0)</f>
        <v>0</v>
      </c>
      <c r="BJ473" s="17" t="s">
        <v>83</v>
      </c>
      <c r="BK473" s="144">
        <f>ROUND(I473*H473,2)</f>
        <v>0</v>
      </c>
      <c r="BL473" s="17" t="s">
        <v>140</v>
      </c>
      <c r="BM473" s="143" t="s">
        <v>744</v>
      </c>
    </row>
    <row r="474" spans="2:65" s="11" customFormat="1" ht="22.9" customHeight="1" x14ac:dyDescent="0.2">
      <c r="B474" s="121"/>
      <c r="D474" s="122" t="s">
        <v>75</v>
      </c>
      <c r="E474" s="130" t="s">
        <v>183</v>
      </c>
      <c r="F474" s="130" t="s">
        <v>745</v>
      </c>
      <c r="J474" s="131">
        <f>BK474</f>
        <v>0</v>
      </c>
      <c r="L474" s="121"/>
      <c r="M474" s="125"/>
      <c r="P474" s="126">
        <f>SUM(P475:P488)</f>
        <v>10.0732</v>
      </c>
      <c r="R474" s="126">
        <f>SUM(R475:R488)</f>
        <v>0.79222999999999988</v>
      </c>
      <c r="T474" s="127">
        <f>SUM(T475:T488)</f>
        <v>7.4099999999999999E-2</v>
      </c>
      <c r="AR474" s="122" t="s">
        <v>83</v>
      </c>
      <c r="AT474" s="128" t="s">
        <v>75</v>
      </c>
      <c r="AU474" s="128" t="s">
        <v>83</v>
      </c>
      <c r="AY474" s="122" t="s">
        <v>133</v>
      </c>
      <c r="BK474" s="129">
        <f>SUM(BK475:BK488)</f>
        <v>0</v>
      </c>
    </row>
    <row r="475" spans="2:65" s="1" customFormat="1" ht="49.15" customHeight="1" x14ac:dyDescent="0.2">
      <c r="B475" s="132"/>
      <c r="C475" s="133" t="s">
        <v>746</v>
      </c>
      <c r="D475" s="133" t="s">
        <v>135</v>
      </c>
      <c r="E475" s="134" t="s">
        <v>747</v>
      </c>
      <c r="F475" s="135" t="s">
        <v>748</v>
      </c>
      <c r="G475" s="136" t="s">
        <v>169</v>
      </c>
      <c r="H475" s="137">
        <v>4</v>
      </c>
      <c r="I475" s="138">
        <v>0</v>
      </c>
      <c r="J475" s="138">
        <f>ROUND(I475*H475,2)</f>
        <v>0</v>
      </c>
      <c r="K475" s="135" t="s">
        <v>139</v>
      </c>
      <c r="L475" s="29"/>
      <c r="M475" s="139" t="s">
        <v>1</v>
      </c>
      <c r="N475" s="140" t="s">
        <v>41</v>
      </c>
      <c r="O475" s="141">
        <v>0.23899999999999999</v>
      </c>
      <c r="P475" s="141">
        <f>O475*H475</f>
        <v>0.95599999999999996</v>
      </c>
      <c r="Q475" s="141">
        <v>0.14041999999999999</v>
      </c>
      <c r="R475" s="141">
        <f>Q475*H475</f>
        <v>0.56167999999999996</v>
      </c>
      <c r="S475" s="141">
        <v>0</v>
      </c>
      <c r="T475" s="142">
        <f>S475*H475</f>
        <v>0</v>
      </c>
      <c r="AR475" s="143" t="s">
        <v>140</v>
      </c>
      <c r="AT475" s="143" t="s">
        <v>135</v>
      </c>
      <c r="AU475" s="143" t="s">
        <v>85</v>
      </c>
      <c r="AY475" s="17" t="s">
        <v>133</v>
      </c>
      <c r="BE475" s="144">
        <f>IF(N475="základní",J475,0)</f>
        <v>0</v>
      </c>
      <c r="BF475" s="144">
        <f>IF(N475="snížená",J475,0)</f>
        <v>0</v>
      </c>
      <c r="BG475" s="144">
        <f>IF(N475="zákl. přenesená",J475,0)</f>
        <v>0</v>
      </c>
      <c r="BH475" s="144">
        <f>IF(N475="sníž. přenesená",J475,0)</f>
        <v>0</v>
      </c>
      <c r="BI475" s="144">
        <f>IF(N475="nulová",J475,0)</f>
        <v>0</v>
      </c>
      <c r="BJ475" s="17" t="s">
        <v>83</v>
      </c>
      <c r="BK475" s="144">
        <f>ROUND(I475*H475,2)</f>
        <v>0</v>
      </c>
      <c r="BL475" s="17" t="s">
        <v>140</v>
      </c>
      <c r="BM475" s="143" t="s">
        <v>749</v>
      </c>
    </row>
    <row r="476" spans="2:65" s="1" customFormat="1" ht="16.5" customHeight="1" x14ac:dyDescent="0.2">
      <c r="B476" s="132"/>
      <c r="C476" s="169" t="s">
        <v>750</v>
      </c>
      <c r="D476" s="169" t="s">
        <v>326</v>
      </c>
      <c r="E476" s="170" t="s">
        <v>751</v>
      </c>
      <c r="F476" s="171" t="s">
        <v>752</v>
      </c>
      <c r="G476" s="172" t="s">
        <v>169</v>
      </c>
      <c r="H476" s="173">
        <v>4</v>
      </c>
      <c r="I476" s="174">
        <v>0</v>
      </c>
      <c r="J476" s="174">
        <f>ROUND(I476*H476,2)</f>
        <v>0</v>
      </c>
      <c r="K476" s="171" t="s">
        <v>139</v>
      </c>
      <c r="L476" s="175"/>
      <c r="M476" s="176" t="s">
        <v>1</v>
      </c>
      <c r="N476" s="177" t="s">
        <v>41</v>
      </c>
      <c r="O476" s="141">
        <v>0</v>
      </c>
      <c r="P476" s="141">
        <f>O476*H476</f>
        <v>0</v>
      </c>
      <c r="Q476" s="141">
        <v>5.6120000000000003E-2</v>
      </c>
      <c r="R476" s="141">
        <f>Q476*H476</f>
        <v>0.22448000000000001</v>
      </c>
      <c r="S476" s="141">
        <v>0</v>
      </c>
      <c r="T476" s="142">
        <f>S476*H476</f>
        <v>0</v>
      </c>
      <c r="AR476" s="143" t="s">
        <v>179</v>
      </c>
      <c r="AT476" s="143" t="s">
        <v>326</v>
      </c>
      <c r="AU476" s="143" t="s">
        <v>85</v>
      </c>
      <c r="AY476" s="17" t="s">
        <v>133</v>
      </c>
      <c r="BE476" s="144">
        <f>IF(N476="základní",J476,0)</f>
        <v>0</v>
      </c>
      <c r="BF476" s="144">
        <f>IF(N476="snížená",J476,0)</f>
        <v>0</v>
      </c>
      <c r="BG476" s="144">
        <f>IF(N476="zákl. přenesená",J476,0)</f>
        <v>0</v>
      </c>
      <c r="BH476" s="144">
        <f>IF(N476="sníž. přenesená",J476,0)</f>
        <v>0</v>
      </c>
      <c r="BI476" s="144">
        <f>IF(N476="nulová",J476,0)</f>
        <v>0</v>
      </c>
      <c r="BJ476" s="17" t="s">
        <v>83</v>
      </c>
      <c r="BK476" s="144">
        <f>ROUND(I476*H476,2)</f>
        <v>0</v>
      </c>
      <c r="BL476" s="17" t="s">
        <v>140</v>
      </c>
      <c r="BM476" s="143" t="s">
        <v>753</v>
      </c>
    </row>
    <row r="477" spans="2:65" s="1" customFormat="1" ht="37.9" customHeight="1" x14ac:dyDescent="0.2">
      <c r="B477" s="132"/>
      <c r="C477" s="133" t="s">
        <v>754</v>
      </c>
      <c r="D477" s="133" t="s">
        <v>135</v>
      </c>
      <c r="E477" s="134" t="s">
        <v>755</v>
      </c>
      <c r="F477" s="135" t="s">
        <v>756</v>
      </c>
      <c r="G477" s="136" t="s">
        <v>169</v>
      </c>
      <c r="H477" s="137">
        <v>11.6</v>
      </c>
      <c r="I477" s="138">
        <v>0</v>
      </c>
      <c r="J477" s="138">
        <f>ROUND(I477*H477,2)</f>
        <v>0</v>
      </c>
      <c r="K477" s="135" t="s">
        <v>139</v>
      </c>
      <c r="L477" s="29"/>
      <c r="M477" s="139" t="s">
        <v>1</v>
      </c>
      <c r="N477" s="140" t="s">
        <v>41</v>
      </c>
      <c r="O477" s="141">
        <v>0.24</v>
      </c>
      <c r="P477" s="141">
        <f>O477*H477</f>
        <v>2.7839999999999998</v>
      </c>
      <c r="Q477" s="141">
        <v>1.0000000000000001E-5</v>
      </c>
      <c r="R477" s="141">
        <f>Q477*H477</f>
        <v>1.16E-4</v>
      </c>
      <c r="S477" s="141">
        <v>0</v>
      </c>
      <c r="T477" s="142">
        <f>S477*H477</f>
        <v>0</v>
      </c>
      <c r="AR477" s="143" t="s">
        <v>140</v>
      </c>
      <c r="AT477" s="143" t="s">
        <v>135</v>
      </c>
      <c r="AU477" s="143" t="s">
        <v>85</v>
      </c>
      <c r="AY477" s="17" t="s">
        <v>133</v>
      </c>
      <c r="BE477" s="144">
        <f>IF(N477="základní",J477,0)</f>
        <v>0</v>
      </c>
      <c r="BF477" s="144">
        <f>IF(N477="snížená",J477,0)</f>
        <v>0</v>
      </c>
      <c r="BG477" s="144">
        <f>IF(N477="zákl. přenesená",J477,0)</f>
        <v>0</v>
      </c>
      <c r="BH477" s="144">
        <f>IF(N477="sníž. přenesená",J477,0)</f>
        <v>0</v>
      </c>
      <c r="BI477" s="144">
        <f>IF(N477="nulová",J477,0)</f>
        <v>0</v>
      </c>
      <c r="BJ477" s="17" t="s">
        <v>83</v>
      </c>
      <c r="BK477" s="144">
        <f>ROUND(I477*H477,2)</f>
        <v>0</v>
      </c>
      <c r="BL477" s="17" t="s">
        <v>140</v>
      </c>
      <c r="BM477" s="143" t="s">
        <v>757</v>
      </c>
    </row>
    <row r="478" spans="2:65" s="13" customFormat="1" x14ac:dyDescent="0.2">
      <c r="B478" s="151"/>
      <c r="D478" s="146" t="s">
        <v>142</v>
      </c>
      <c r="E478" s="152" t="s">
        <v>1</v>
      </c>
      <c r="F478" s="153" t="s">
        <v>758</v>
      </c>
      <c r="H478" s="154">
        <v>11.6</v>
      </c>
      <c r="L478" s="151"/>
      <c r="M478" s="155"/>
      <c r="T478" s="156"/>
      <c r="AT478" s="152" t="s">
        <v>142</v>
      </c>
      <c r="AU478" s="152" t="s">
        <v>85</v>
      </c>
      <c r="AV478" s="13" t="s">
        <v>85</v>
      </c>
      <c r="AW478" s="13" t="s">
        <v>31</v>
      </c>
      <c r="AX478" s="13" t="s">
        <v>83</v>
      </c>
      <c r="AY478" s="152" t="s">
        <v>133</v>
      </c>
    </row>
    <row r="479" spans="2:65" s="1" customFormat="1" ht="55.5" customHeight="1" x14ac:dyDescent="0.2">
      <c r="B479" s="132"/>
      <c r="C479" s="133" t="s">
        <v>759</v>
      </c>
      <c r="D479" s="133" t="s">
        <v>135</v>
      </c>
      <c r="E479" s="134" t="s">
        <v>760</v>
      </c>
      <c r="F479" s="135" t="s">
        <v>761</v>
      </c>
      <c r="G479" s="136" t="s">
        <v>169</v>
      </c>
      <c r="H479" s="137">
        <v>11.6</v>
      </c>
      <c r="I479" s="138">
        <v>0</v>
      </c>
      <c r="J479" s="138">
        <f>ROUND(I479*H479,2)</f>
        <v>0</v>
      </c>
      <c r="K479" s="135" t="s">
        <v>139</v>
      </c>
      <c r="L479" s="29"/>
      <c r="M479" s="139" t="s">
        <v>1</v>
      </c>
      <c r="N479" s="140" t="s">
        <v>41</v>
      </c>
      <c r="O479" s="141">
        <v>0.104</v>
      </c>
      <c r="P479" s="141">
        <f>O479*H479</f>
        <v>1.2063999999999999</v>
      </c>
      <c r="Q479" s="141">
        <v>3.4000000000000002E-4</v>
      </c>
      <c r="R479" s="141">
        <f>Q479*H479</f>
        <v>3.9440000000000005E-3</v>
      </c>
      <c r="S479" s="141">
        <v>0</v>
      </c>
      <c r="T479" s="142">
        <f>S479*H479</f>
        <v>0</v>
      </c>
      <c r="AR479" s="143" t="s">
        <v>140</v>
      </c>
      <c r="AT479" s="143" t="s">
        <v>135</v>
      </c>
      <c r="AU479" s="143" t="s">
        <v>85</v>
      </c>
      <c r="AY479" s="17" t="s">
        <v>133</v>
      </c>
      <c r="BE479" s="144">
        <f>IF(N479="základní",J479,0)</f>
        <v>0</v>
      </c>
      <c r="BF479" s="144">
        <f>IF(N479="snížená",J479,0)</f>
        <v>0</v>
      </c>
      <c r="BG479" s="144">
        <f>IF(N479="zákl. přenesená",J479,0)</f>
        <v>0</v>
      </c>
      <c r="BH479" s="144">
        <f>IF(N479="sníž. přenesená",J479,0)</f>
        <v>0</v>
      </c>
      <c r="BI479" s="144">
        <f>IF(N479="nulová",J479,0)</f>
        <v>0</v>
      </c>
      <c r="BJ479" s="17" t="s">
        <v>83</v>
      </c>
      <c r="BK479" s="144">
        <f>ROUND(I479*H479,2)</f>
        <v>0</v>
      </c>
      <c r="BL479" s="17" t="s">
        <v>140</v>
      </c>
      <c r="BM479" s="143" t="s">
        <v>762</v>
      </c>
    </row>
    <row r="480" spans="2:65" s="13" customFormat="1" x14ac:dyDescent="0.2">
      <c r="B480" s="151"/>
      <c r="D480" s="146" t="s">
        <v>142</v>
      </c>
      <c r="E480" s="152" t="s">
        <v>1</v>
      </c>
      <c r="F480" s="153" t="s">
        <v>758</v>
      </c>
      <c r="H480" s="154">
        <v>11.6</v>
      </c>
      <c r="L480" s="151"/>
      <c r="M480" s="155"/>
      <c r="T480" s="156"/>
      <c r="AT480" s="152" t="s">
        <v>142</v>
      </c>
      <c r="AU480" s="152" t="s">
        <v>85</v>
      </c>
      <c r="AV480" s="13" t="s">
        <v>85</v>
      </c>
      <c r="AW480" s="13" t="s">
        <v>31</v>
      </c>
      <c r="AX480" s="13" t="s">
        <v>83</v>
      </c>
      <c r="AY480" s="152" t="s">
        <v>133</v>
      </c>
    </row>
    <row r="481" spans="2:65" s="1" customFormat="1" ht="37.9" customHeight="1" x14ac:dyDescent="0.2">
      <c r="B481" s="132"/>
      <c r="C481" s="133" t="s">
        <v>763</v>
      </c>
      <c r="D481" s="133" t="s">
        <v>135</v>
      </c>
      <c r="E481" s="134" t="s">
        <v>764</v>
      </c>
      <c r="F481" s="135" t="s">
        <v>765</v>
      </c>
      <c r="G481" s="136" t="s">
        <v>169</v>
      </c>
      <c r="H481" s="137">
        <v>11.6</v>
      </c>
      <c r="I481" s="138">
        <v>0</v>
      </c>
      <c r="J481" s="138">
        <f>ROUND(I481*H481,2)</f>
        <v>0</v>
      </c>
      <c r="K481" s="135" t="s">
        <v>139</v>
      </c>
      <c r="L481" s="29"/>
      <c r="M481" s="139" t="s">
        <v>1</v>
      </c>
      <c r="N481" s="140" t="s">
        <v>41</v>
      </c>
      <c r="O481" s="141">
        <v>9.2999999999999999E-2</v>
      </c>
      <c r="P481" s="141">
        <f>O481*H481</f>
        <v>1.0788</v>
      </c>
      <c r="Q481" s="141">
        <v>0</v>
      </c>
      <c r="R481" s="141">
        <f>Q481*H481</f>
        <v>0</v>
      </c>
      <c r="S481" s="141">
        <v>0</v>
      </c>
      <c r="T481" s="142">
        <f>S481*H481</f>
        <v>0</v>
      </c>
      <c r="AR481" s="143" t="s">
        <v>140</v>
      </c>
      <c r="AT481" s="143" t="s">
        <v>135</v>
      </c>
      <c r="AU481" s="143" t="s">
        <v>85</v>
      </c>
      <c r="AY481" s="17" t="s">
        <v>133</v>
      </c>
      <c r="BE481" s="144">
        <f>IF(N481="základní",J481,0)</f>
        <v>0</v>
      </c>
      <c r="BF481" s="144">
        <f>IF(N481="snížená",J481,0)</f>
        <v>0</v>
      </c>
      <c r="BG481" s="144">
        <f>IF(N481="zákl. přenesená",J481,0)</f>
        <v>0</v>
      </c>
      <c r="BH481" s="144">
        <f>IF(N481="sníž. přenesená",J481,0)</f>
        <v>0</v>
      </c>
      <c r="BI481" s="144">
        <f>IF(N481="nulová",J481,0)</f>
        <v>0</v>
      </c>
      <c r="BJ481" s="17" t="s">
        <v>83</v>
      </c>
      <c r="BK481" s="144">
        <f>ROUND(I481*H481,2)</f>
        <v>0</v>
      </c>
      <c r="BL481" s="17" t="s">
        <v>140</v>
      </c>
      <c r="BM481" s="143" t="s">
        <v>766</v>
      </c>
    </row>
    <row r="482" spans="2:65" s="13" customFormat="1" x14ac:dyDescent="0.2">
      <c r="B482" s="151"/>
      <c r="D482" s="146" t="s">
        <v>142</v>
      </c>
      <c r="E482" s="152" t="s">
        <v>1</v>
      </c>
      <c r="F482" s="153" t="s">
        <v>758</v>
      </c>
      <c r="H482" s="154">
        <v>11.6</v>
      </c>
      <c r="L482" s="151"/>
      <c r="M482" s="155"/>
      <c r="T482" s="156"/>
      <c r="AT482" s="152" t="s">
        <v>142</v>
      </c>
      <c r="AU482" s="152" t="s">
        <v>85</v>
      </c>
      <c r="AV482" s="13" t="s">
        <v>85</v>
      </c>
      <c r="AW482" s="13" t="s">
        <v>31</v>
      </c>
      <c r="AX482" s="13" t="s">
        <v>83</v>
      </c>
      <c r="AY482" s="152" t="s">
        <v>133</v>
      </c>
    </row>
    <row r="483" spans="2:65" s="1" customFormat="1" ht="24.2" customHeight="1" x14ac:dyDescent="0.2">
      <c r="B483" s="132"/>
      <c r="C483" s="133" t="s">
        <v>767</v>
      </c>
      <c r="D483" s="133" t="s">
        <v>135</v>
      </c>
      <c r="E483" s="134" t="s">
        <v>768</v>
      </c>
      <c r="F483" s="135" t="s">
        <v>769</v>
      </c>
      <c r="G483" s="136" t="s">
        <v>169</v>
      </c>
      <c r="H483" s="137">
        <v>11.6</v>
      </c>
      <c r="I483" s="138">
        <v>0</v>
      </c>
      <c r="J483" s="138">
        <f>ROUND(I483*H483,2)</f>
        <v>0</v>
      </c>
      <c r="K483" s="135" t="s">
        <v>139</v>
      </c>
      <c r="L483" s="29"/>
      <c r="M483" s="139" t="s">
        <v>1</v>
      </c>
      <c r="N483" s="140" t="s">
        <v>41</v>
      </c>
      <c r="O483" s="141">
        <v>0.155</v>
      </c>
      <c r="P483" s="141">
        <f>O483*H483</f>
        <v>1.798</v>
      </c>
      <c r="Q483" s="141">
        <v>0</v>
      </c>
      <c r="R483" s="141">
        <f>Q483*H483</f>
        <v>0</v>
      </c>
      <c r="S483" s="141">
        <v>0</v>
      </c>
      <c r="T483" s="142">
        <f>S483*H483</f>
        <v>0</v>
      </c>
      <c r="AR483" s="143" t="s">
        <v>140</v>
      </c>
      <c r="AT483" s="143" t="s">
        <v>135</v>
      </c>
      <c r="AU483" s="143" t="s">
        <v>85</v>
      </c>
      <c r="AY483" s="17" t="s">
        <v>133</v>
      </c>
      <c r="BE483" s="144">
        <f>IF(N483="základní",J483,0)</f>
        <v>0</v>
      </c>
      <c r="BF483" s="144">
        <f>IF(N483="snížená",J483,0)</f>
        <v>0</v>
      </c>
      <c r="BG483" s="144">
        <f>IF(N483="zákl. přenesená",J483,0)</f>
        <v>0</v>
      </c>
      <c r="BH483" s="144">
        <f>IF(N483="sníž. přenesená",J483,0)</f>
        <v>0</v>
      </c>
      <c r="BI483" s="144">
        <f>IF(N483="nulová",J483,0)</f>
        <v>0</v>
      </c>
      <c r="BJ483" s="17" t="s">
        <v>83</v>
      </c>
      <c r="BK483" s="144">
        <f>ROUND(I483*H483,2)</f>
        <v>0</v>
      </c>
      <c r="BL483" s="17" t="s">
        <v>140</v>
      </c>
      <c r="BM483" s="143" t="s">
        <v>770</v>
      </c>
    </row>
    <row r="484" spans="2:65" s="13" customFormat="1" x14ac:dyDescent="0.2">
      <c r="B484" s="151"/>
      <c r="D484" s="146" t="s">
        <v>142</v>
      </c>
      <c r="E484" s="152" t="s">
        <v>1</v>
      </c>
      <c r="F484" s="153" t="s">
        <v>758</v>
      </c>
      <c r="H484" s="154">
        <v>11.6</v>
      </c>
      <c r="L484" s="151"/>
      <c r="M484" s="155"/>
      <c r="T484" s="156"/>
      <c r="AT484" s="152" t="s">
        <v>142</v>
      </c>
      <c r="AU484" s="152" t="s">
        <v>85</v>
      </c>
      <c r="AV484" s="13" t="s">
        <v>85</v>
      </c>
      <c r="AW484" s="13" t="s">
        <v>31</v>
      </c>
      <c r="AX484" s="13" t="s">
        <v>83</v>
      </c>
      <c r="AY484" s="152" t="s">
        <v>133</v>
      </c>
    </row>
    <row r="485" spans="2:65" s="1" customFormat="1" ht="44.25" customHeight="1" x14ac:dyDescent="0.2">
      <c r="B485" s="132"/>
      <c r="C485" s="133" t="s">
        <v>771</v>
      </c>
      <c r="D485" s="133" t="s">
        <v>135</v>
      </c>
      <c r="E485" s="134" t="s">
        <v>772</v>
      </c>
      <c r="F485" s="135" t="s">
        <v>773</v>
      </c>
      <c r="G485" s="136" t="s">
        <v>169</v>
      </c>
      <c r="H485" s="137">
        <v>0.3</v>
      </c>
      <c r="I485" s="138">
        <v>0</v>
      </c>
      <c r="J485" s="138">
        <f>ROUND(I485*H485,2)</f>
        <v>0</v>
      </c>
      <c r="K485" s="135" t="s">
        <v>139</v>
      </c>
      <c r="L485" s="29"/>
      <c r="M485" s="139" t="s">
        <v>1</v>
      </c>
      <c r="N485" s="140" t="s">
        <v>41</v>
      </c>
      <c r="O485" s="141">
        <v>3.3</v>
      </c>
      <c r="P485" s="141">
        <f>O485*H485</f>
        <v>0.98999999999999988</v>
      </c>
      <c r="Q485" s="141">
        <v>3.0999999999999999E-3</v>
      </c>
      <c r="R485" s="141">
        <f>Q485*H485</f>
        <v>9.2999999999999995E-4</v>
      </c>
      <c r="S485" s="141">
        <v>8.6999999999999994E-2</v>
      </c>
      <c r="T485" s="142">
        <f>S485*H485</f>
        <v>2.6099999999999998E-2</v>
      </c>
      <c r="AR485" s="143" t="s">
        <v>140</v>
      </c>
      <c r="AT485" s="143" t="s">
        <v>135</v>
      </c>
      <c r="AU485" s="143" t="s">
        <v>85</v>
      </c>
      <c r="AY485" s="17" t="s">
        <v>133</v>
      </c>
      <c r="BE485" s="144">
        <f>IF(N485="základní",J485,0)</f>
        <v>0</v>
      </c>
      <c r="BF485" s="144">
        <f>IF(N485="snížená",J485,0)</f>
        <v>0</v>
      </c>
      <c r="BG485" s="144">
        <f>IF(N485="zákl. přenesená",J485,0)</f>
        <v>0</v>
      </c>
      <c r="BH485" s="144">
        <f>IF(N485="sníž. přenesená",J485,0)</f>
        <v>0</v>
      </c>
      <c r="BI485" s="144">
        <f>IF(N485="nulová",J485,0)</f>
        <v>0</v>
      </c>
      <c r="BJ485" s="17" t="s">
        <v>83</v>
      </c>
      <c r="BK485" s="144">
        <f>ROUND(I485*H485,2)</f>
        <v>0</v>
      </c>
      <c r="BL485" s="17" t="s">
        <v>140</v>
      </c>
      <c r="BM485" s="143" t="s">
        <v>774</v>
      </c>
    </row>
    <row r="486" spans="2:65" s="13" customFormat="1" x14ac:dyDescent="0.2">
      <c r="B486" s="151"/>
      <c r="D486" s="146" t="s">
        <v>142</v>
      </c>
      <c r="E486" s="152" t="s">
        <v>1</v>
      </c>
      <c r="F486" s="153" t="s">
        <v>775</v>
      </c>
      <c r="H486" s="154">
        <v>0.3</v>
      </c>
      <c r="L486" s="151"/>
      <c r="M486" s="155"/>
      <c r="T486" s="156"/>
      <c r="AT486" s="152" t="s">
        <v>142</v>
      </c>
      <c r="AU486" s="152" t="s">
        <v>85</v>
      </c>
      <c r="AV486" s="13" t="s">
        <v>85</v>
      </c>
      <c r="AW486" s="13" t="s">
        <v>31</v>
      </c>
      <c r="AX486" s="13" t="s">
        <v>83</v>
      </c>
      <c r="AY486" s="152" t="s">
        <v>133</v>
      </c>
    </row>
    <row r="487" spans="2:65" s="1" customFormat="1" ht="44.25" customHeight="1" x14ac:dyDescent="0.2">
      <c r="B487" s="132"/>
      <c r="C487" s="133" t="s">
        <v>776</v>
      </c>
      <c r="D487" s="133" t="s">
        <v>135</v>
      </c>
      <c r="E487" s="134" t="s">
        <v>777</v>
      </c>
      <c r="F487" s="135" t="s">
        <v>778</v>
      </c>
      <c r="G487" s="136" t="s">
        <v>169</v>
      </c>
      <c r="H487" s="137">
        <v>0.3</v>
      </c>
      <c r="I487" s="138">
        <v>0</v>
      </c>
      <c r="J487" s="138">
        <f>ROUND(I487*H487,2)</f>
        <v>0</v>
      </c>
      <c r="K487" s="135" t="s">
        <v>139</v>
      </c>
      <c r="L487" s="29"/>
      <c r="M487" s="139" t="s">
        <v>1</v>
      </c>
      <c r="N487" s="140" t="s">
        <v>41</v>
      </c>
      <c r="O487" s="141">
        <v>4.2</v>
      </c>
      <c r="P487" s="141">
        <f>O487*H487</f>
        <v>1.26</v>
      </c>
      <c r="Q487" s="141">
        <v>3.5999999999999999E-3</v>
      </c>
      <c r="R487" s="141">
        <f>Q487*H487</f>
        <v>1.08E-3</v>
      </c>
      <c r="S487" s="141">
        <v>0.16</v>
      </c>
      <c r="T487" s="142">
        <f>S487*H487</f>
        <v>4.8000000000000001E-2</v>
      </c>
      <c r="AR487" s="143" t="s">
        <v>140</v>
      </c>
      <c r="AT487" s="143" t="s">
        <v>135</v>
      </c>
      <c r="AU487" s="143" t="s">
        <v>85</v>
      </c>
      <c r="AY487" s="17" t="s">
        <v>133</v>
      </c>
      <c r="BE487" s="144">
        <f>IF(N487="základní",J487,0)</f>
        <v>0</v>
      </c>
      <c r="BF487" s="144">
        <f>IF(N487="snížená",J487,0)</f>
        <v>0</v>
      </c>
      <c r="BG487" s="144">
        <f>IF(N487="zákl. přenesená",J487,0)</f>
        <v>0</v>
      </c>
      <c r="BH487" s="144">
        <f>IF(N487="sníž. přenesená",J487,0)</f>
        <v>0</v>
      </c>
      <c r="BI487" s="144">
        <f>IF(N487="nulová",J487,0)</f>
        <v>0</v>
      </c>
      <c r="BJ487" s="17" t="s">
        <v>83</v>
      </c>
      <c r="BK487" s="144">
        <f>ROUND(I487*H487,2)</f>
        <v>0</v>
      </c>
      <c r="BL487" s="17" t="s">
        <v>140</v>
      </c>
      <c r="BM487" s="143" t="s">
        <v>779</v>
      </c>
    </row>
    <row r="488" spans="2:65" s="13" customFormat="1" x14ac:dyDescent="0.2">
      <c r="B488" s="151"/>
      <c r="D488" s="146" t="s">
        <v>142</v>
      </c>
      <c r="E488" s="152" t="s">
        <v>1</v>
      </c>
      <c r="F488" s="153" t="s">
        <v>775</v>
      </c>
      <c r="H488" s="154">
        <v>0.3</v>
      </c>
      <c r="L488" s="151"/>
      <c r="M488" s="155"/>
      <c r="T488" s="156"/>
      <c r="AT488" s="152" t="s">
        <v>142</v>
      </c>
      <c r="AU488" s="152" t="s">
        <v>85</v>
      </c>
      <c r="AV488" s="13" t="s">
        <v>85</v>
      </c>
      <c r="AW488" s="13" t="s">
        <v>31</v>
      </c>
      <c r="AX488" s="13" t="s">
        <v>83</v>
      </c>
      <c r="AY488" s="152" t="s">
        <v>133</v>
      </c>
    </row>
    <row r="489" spans="2:65" s="11" customFormat="1" ht="22.9" customHeight="1" x14ac:dyDescent="0.2">
      <c r="B489" s="121"/>
      <c r="D489" s="122" t="s">
        <v>75</v>
      </c>
      <c r="E489" s="130" t="s">
        <v>780</v>
      </c>
      <c r="F489" s="130" t="s">
        <v>781</v>
      </c>
      <c r="J489" s="131">
        <f>BK489</f>
        <v>0</v>
      </c>
      <c r="L489" s="121"/>
      <c r="M489" s="125"/>
      <c r="P489" s="126">
        <f>SUM(P490:P499)</f>
        <v>0.69753200000000004</v>
      </c>
      <c r="R489" s="126">
        <f>SUM(R490:R499)</f>
        <v>0</v>
      </c>
      <c r="T489" s="127">
        <f>SUM(T490:T499)</f>
        <v>0</v>
      </c>
      <c r="AR489" s="122" t="s">
        <v>83</v>
      </c>
      <c r="AT489" s="128" t="s">
        <v>75</v>
      </c>
      <c r="AU489" s="128" t="s">
        <v>83</v>
      </c>
      <c r="AY489" s="122" t="s">
        <v>133</v>
      </c>
      <c r="BK489" s="129">
        <f>SUM(BK490:BK499)</f>
        <v>0</v>
      </c>
    </row>
    <row r="490" spans="2:65" s="1" customFormat="1" ht="37.9" customHeight="1" x14ac:dyDescent="0.2">
      <c r="B490" s="132"/>
      <c r="C490" s="133" t="s">
        <v>782</v>
      </c>
      <c r="D490" s="133" t="s">
        <v>135</v>
      </c>
      <c r="E490" s="134" t="s">
        <v>783</v>
      </c>
      <c r="F490" s="135" t="s">
        <v>784</v>
      </c>
      <c r="G490" s="136" t="s">
        <v>310</v>
      </c>
      <c r="H490" s="137">
        <v>14.994</v>
      </c>
      <c r="I490" s="138">
        <v>0</v>
      </c>
      <c r="J490" s="138">
        <f>ROUND(I490*H490,2)</f>
        <v>0</v>
      </c>
      <c r="K490" s="135" t="s">
        <v>139</v>
      </c>
      <c r="L490" s="29"/>
      <c r="M490" s="139" t="s">
        <v>1</v>
      </c>
      <c r="N490" s="140" t="s">
        <v>41</v>
      </c>
      <c r="O490" s="141">
        <v>0.03</v>
      </c>
      <c r="P490" s="141">
        <f>O490*H490</f>
        <v>0.44982</v>
      </c>
      <c r="Q490" s="141">
        <v>0</v>
      </c>
      <c r="R490" s="141">
        <f>Q490*H490</f>
        <v>0</v>
      </c>
      <c r="S490" s="141">
        <v>0</v>
      </c>
      <c r="T490" s="142">
        <f>S490*H490</f>
        <v>0</v>
      </c>
      <c r="AR490" s="143" t="s">
        <v>140</v>
      </c>
      <c r="AT490" s="143" t="s">
        <v>135</v>
      </c>
      <c r="AU490" s="143" t="s">
        <v>85</v>
      </c>
      <c r="AY490" s="17" t="s">
        <v>133</v>
      </c>
      <c r="BE490" s="144">
        <f>IF(N490="základní",J490,0)</f>
        <v>0</v>
      </c>
      <c r="BF490" s="144">
        <f>IF(N490="snížená",J490,0)</f>
        <v>0</v>
      </c>
      <c r="BG490" s="144">
        <f>IF(N490="zákl. přenesená",J490,0)</f>
        <v>0</v>
      </c>
      <c r="BH490" s="144">
        <f>IF(N490="sníž. přenesená",J490,0)</f>
        <v>0</v>
      </c>
      <c r="BI490" s="144">
        <f>IF(N490="nulová",J490,0)</f>
        <v>0</v>
      </c>
      <c r="BJ490" s="17" t="s">
        <v>83</v>
      </c>
      <c r="BK490" s="144">
        <f>ROUND(I490*H490,2)</f>
        <v>0</v>
      </c>
      <c r="BL490" s="17" t="s">
        <v>140</v>
      </c>
      <c r="BM490" s="143" t="s">
        <v>785</v>
      </c>
    </row>
    <row r="491" spans="2:65" s="13" customFormat="1" x14ac:dyDescent="0.2">
      <c r="B491" s="151"/>
      <c r="D491" s="146" t="s">
        <v>142</v>
      </c>
      <c r="E491" s="152" t="s">
        <v>1</v>
      </c>
      <c r="F491" s="153" t="s">
        <v>786</v>
      </c>
      <c r="H491" s="154">
        <v>14.994</v>
      </c>
      <c r="L491" s="151"/>
      <c r="M491" s="155"/>
      <c r="T491" s="156"/>
      <c r="AT491" s="152" t="s">
        <v>142</v>
      </c>
      <c r="AU491" s="152" t="s">
        <v>85</v>
      </c>
      <c r="AV491" s="13" t="s">
        <v>85</v>
      </c>
      <c r="AW491" s="13" t="s">
        <v>31</v>
      </c>
      <c r="AX491" s="13" t="s">
        <v>83</v>
      </c>
      <c r="AY491" s="152" t="s">
        <v>133</v>
      </c>
    </row>
    <row r="492" spans="2:65" s="1" customFormat="1" ht="37.9" customHeight="1" x14ac:dyDescent="0.2">
      <c r="B492" s="132"/>
      <c r="C492" s="133" t="s">
        <v>787</v>
      </c>
      <c r="D492" s="133" t="s">
        <v>135</v>
      </c>
      <c r="E492" s="134" t="s">
        <v>788</v>
      </c>
      <c r="F492" s="135" t="s">
        <v>789</v>
      </c>
      <c r="G492" s="136" t="s">
        <v>310</v>
      </c>
      <c r="H492" s="137">
        <v>7.7409999999999997</v>
      </c>
      <c r="I492" s="138">
        <v>0</v>
      </c>
      <c r="J492" s="138">
        <f>ROUND(I492*H492,2)</f>
        <v>0</v>
      </c>
      <c r="K492" s="135" t="s">
        <v>139</v>
      </c>
      <c r="L492" s="29"/>
      <c r="M492" s="139" t="s">
        <v>1</v>
      </c>
      <c r="N492" s="140" t="s">
        <v>41</v>
      </c>
      <c r="O492" s="141">
        <v>3.2000000000000001E-2</v>
      </c>
      <c r="P492" s="141">
        <f>O492*H492</f>
        <v>0.24771199999999999</v>
      </c>
      <c r="Q492" s="141">
        <v>0</v>
      </c>
      <c r="R492" s="141">
        <f>Q492*H492</f>
        <v>0</v>
      </c>
      <c r="S492" s="141">
        <v>0</v>
      </c>
      <c r="T492" s="142">
        <f>S492*H492</f>
        <v>0</v>
      </c>
      <c r="AR492" s="143" t="s">
        <v>140</v>
      </c>
      <c r="AT492" s="143" t="s">
        <v>135</v>
      </c>
      <c r="AU492" s="143" t="s">
        <v>85</v>
      </c>
      <c r="AY492" s="17" t="s">
        <v>133</v>
      </c>
      <c r="BE492" s="144">
        <f>IF(N492="základní",J492,0)</f>
        <v>0</v>
      </c>
      <c r="BF492" s="144">
        <f>IF(N492="snížená",J492,0)</f>
        <v>0</v>
      </c>
      <c r="BG492" s="144">
        <f>IF(N492="zákl. přenesená",J492,0)</f>
        <v>0</v>
      </c>
      <c r="BH492" s="144">
        <f>IF(N492="sníž. přenesená",J492,0)</f>
        <v>0</v>
      </c>
      <c r="BI492" s="144">
        <f>IF(N492="nulová",J492,0)</f>
        <v>0</v>
      </c>
      <c r="BJ492" s="17" t="s">
        <v>83</v>
      </c>
      <c r="BK492" s="144">
        <f>ROUND(I492*H492,2)</f>
        <v>0</v>
      </c>
      <c r="BL492" s="17" t="s">
        <v>140</v>
      </c>
      <c r="BM492" s="143" t="s">
        <v>790</v>
      </c>
    </row>
    <row r="493" spans="2:65" s="1" customFormat="1" ht="44.25" customHeight="1" x14ac:dyDescent="0.2">
      <c r="B493" s="132"/>
      <c r="C493" s="133" t="s">
        <v>791</v>
      </c>
      <c r="D493" s="133" t="s">
        <v>135</v>
      </c>
      <c r="E493" s="134" t="s">
        <v>792</v>
      </c>
      <c r="F493" s="135" t="s">
        <v>793</v>
      </c>
      <c r="G493" s="136" t="s">
        <v>310</v>
      </c>
      <c r="H493" s="137">
        <v>4.7560000000000002</v>
      </c>
      <c r="I493" s="138">
        <v>0</v>
      </c>
      <c r="J493" s="138">
        <f>ROUND(I493*H493,2)</f>
        <v>0</v>
      </c>
      <c r="K493" s="135" t="s">
        <v>139</v>
      </c>
      <c r="L493" s="29"/>
      <c r="M493" s="139" t="s">
        <v>1</v>
      </c>
      <c r="N493" s="140" t="s">
        <v>41</v>
      </c>
      <c r="O493" s="141">
        <v>0</v>
      </c>
      <c r="P493" s="141">
        <f>O493*H493</f>
        <v>0</v>
      </c>
      <c r="Q493" s="141">
        <v>0</v>
      </c>
      <c r="R493" s="141">
        <f>Q493*H493</f>
        <v>0</v>
      </c>
      <c r="S493" s="141">
        <v>0</v>
      </c>
      <c r="T493" s="142">
        <f>S493*H493</f>
        <v>0</v>
      </c>
      <c r="AR493" s="143" t="s">
        <v>140</v>
      </c>
      <c r="AT493" s="143" t="s">
        <v>135</v>
      </c>
      <c r="AU493" s="143" t="s">
        <v>85</v>
      </c>
      <c r="AY493" s="17" t="s">
        <v>133</v>
      </c>
      <c r="BE493" s="144">
        <f>IF(N493="základní",J493,0)</f>
        <v>0</v>
      </c>
      <c r="BF493" s="144">
        <f>IF(N493="snížená",J493,0)</f>
        <v>0</v>
      </c>
      <c r="BG493" s="144">
        <f>IF(N493="zákl. přenesená",J493,0)</f>
        <v>0</v>
      </c>
      <c r="BH493" s="144">
        <f>IF(N493="sníž. přenesená",J493,0)</f>
        <v>0</v>
      </c>
      <c r="BI493" s="144">
        <f>IF(N493="nulová",J493,0)</f>
        <v>0</v>
      </c>
      <c r="BJ493" s="17" t="s">
        <v>83</v>
      </c>
      <c r="BK493" s="144">
        <f>ROUND(I493*H493,2)</f>
        <v>0</v>
      </c>
      <c r="BL493" s="17" t="s">
        <v>140</v>
      </c>
      <c r="BM493" s="143" t="s">
        <v>794</v>
      </c>
    </row>
    <row r="494" spans="2:65" s="13" customFormat="1" x14ac:dyDescent="0.2">
      <c r="B494" s="151"/>
      <c r="D494" s="146" t="s">
        <v>142</v>
      </c>
      <c r="E494" s="152" t="s">
        <v>1</v>
      </c>
      <c r="F494" s="153" t="s">
        <v>795</v>
      </c>
      <c r="H494" s="154">
        <v>4.7560000000000002</v>
      </c>
      <c r="L494" s="151"/>
      <c r="M494" s="155"/>
      <c r="T494" s="156"/>
      <c r="AT494" s="152" t="s">
        <v>142</v>
      </c>
      <c r="AU494" s="152" t="s">
        <v>85</v>
      </c>
      <c r="AV494" s="13" t="s">
        <v>85</v>
      </c>
      <c r="AW494" s="13" t="s">
        <v>31</v>
      </c>
      <c r="AX494" s="13" t="s">
        <v>83</v>
      </c>
      <c r="AY494" s="152" t="s">
        <v>133</v>
      </c>
    </row>
    <row r="495" spans="2:65" s="1" customFormat="1" ht="44.25" customHeight="1" x14ac:dyDescent="0.2">
      <c r="B495" s="132"/>
      <c r="C495" s="133" t="s">
        <v>796</v>
      </c>
      <c r="D495" s="133" t="s">
        <v>135</v>
      </c>
      <c r="E495" s="134" t="s">
        <v>797</v>
      </c>
      <c r="F495" s="135" t="s">
        <v>798</v>
      </c>
      <c r="G495" s="136" t="s">
        <v>310</v>
      </c>
      <c r="H495" s="137">
        <v>7.7409999999999997</v>
      </c>
      <c r="I495" s="138">
        <v>0</v>
      </c>
      <c r="J495" s="138">
        <f>ROUND(I495*H495,2)</f>
        <v>0</v>
      </c>
      <c r="K495" s="135" t="s">
        <v>139</v>
      </c>
      <c r="L495" s="29"/>
      <c r="M495" s="139" t="s">
        <v>1</v>
      </c>
      <c r="N495" s="140" t="s">
        <v>41</v>
      </c>
      <c r="O495" s="141">
        <v>0</v>
      </c>
      <c r="P495" s="141">
        <f>O495*H495</f>
        <v>0</v>
      </c>
      <c r="Q495" s="141">
        <v>0</v>
      </c>
      <c r="R495" s="141">
        <f>Q495*H495</f>
        <v>0</v>
      </c>
      <c r="S495" s="141">
        <v>0</v>
      </c>
      <c r="T495" s="142">
        <f>S495*H495</f>
        <v>0</v>
      </c>
      <c r="AR495" s="143" t="s">
        <v>140</v>
      </c>
      <c r="AT495" s="143" t="s">
        <v>135</v>
      </c>
      <c r="AU495" s="143" t="s">
        <v>85</v>
      </c>
      <c r="AY495" s="17" t="s">
        <v>133</v>
      </c>
      <c r="BE495" s="144">
        <f>IF(N495="základní",J495,0)</f>
        <v>0</v>
      </c>
      <c r="BF495" s="144">
        <f>IF(N495="snížená",J495,0)</f>
        <v>0</v>
      </c>
      <c r="BG495" s="144">
        <f>IF(N495="zákl. přenesená",J495,0)</f>
        <v>0</v>
      </c>
      <c r="BH495" s="144">
        <f>IF(N495="sníž. přenesená",J495,0)</f>
        <v>0</v>
      </c>
      <c r="BI495" s="144">
        <f>IF(N495="nulová",J495,0)</f>
        <v>0</v>
      </c>
      <c r="BJ495" s="17" t="s">
        <v>83</v>
      </c>
      <c r="BK495" s="144">
        <f>ROUND(I495*H495,2)</f>
        <v>0</v>
      </c>
      <c r="BL495" s="17" t="s">
        <v>140</v>
      </c>
      <c r="BM495" s="143" t="s">
        <v>799</v>
      </c>
    </row>
    <row r="496" spans="2:65" s="1" customFormat="1" ht="44.25" customHeight="1" x14ac:dyDescent="0.2">
      <c r="B496" s="132"/>
      <c r="C496" s="133" t="s">
        <v>800</v>
      </c>
      <c r="D496" s="133" t="s">
        <v>135</v>
      </c>
      <c r="E496" s="134" t="s">
        <v>801</v>
      </c>
      <c r="F496" s="135" t="s">
        <v>802</v>
      </c>
      <c r="G496" s="136" t="s">
        <v>310</v>
      </c>
      <c r="H496" s="137">
        <v>3.5230000000000001</v>
      </c>
      <c r="I496" s="138">
        <v>0</v>
      </c>
      <c r="J496" s="138">
        <f>ROUND(I496*H496,2)</f>
        <v>0</v>
      </c>
      <c r="K496" s="135" t="s">
        <v>139</v>
      </c>
      <c r="L496" s="29"/>
      <c r="M496" s="139" t="s">
        <v>1</v>
      </c>
      <c r="N496" s="140" t="s">
        <v>41</v>
      </c>
      <c r="O496" s="141">
        <v>0</v>
      </c>
      <c r="P496" s="141">
        <f>O496*H496</f>
        <v>0</v>
      </c>
      <c r="Q496" s="141">
        <v>0</v>
      </c>
      <c r="R496" s="141">
        <f>Q496*H496</f>
        <v>0</v>
      </c>
      <c r="S496" s="141">
        <v>0</v>
      </c>
      <c r="T496" s="142">
        <f>S496*H496</f>
        <v>0</v>
      </c>
      <c r="AR496" s="143" t="s">
        <v>140</v>
      </c>
      <c r="AT496" s="143" t="s">
        <v>135</v>
      </c>
      <c r="AU496" s="143" t="s">
        <v>85</v>
      </c>
      <c r="AY496" s="17" t="s">
        <v>133</v>
      </c>
      <c r="BE496" s="144">
        <f>IF(N496="základní",J496,0)</f>
        <v>0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7" t="s">
        <v>83</v>
      </c>
      <c r="BK496" s="144">
        <f>ROUND(I496*H496,2)</f>
        <v>0</v>
      </c>
      <c r="BL496" s="17" t="s">
        <v>140</v>
      </c>
      <c r="BM496" s="143" t="s">
        <v>803</v>
      </c>
    </row>
    <row r="497" spans="2:65" s="13" customFormat="1" x14ac:dyDescent="0.2">
      <c r="B497" s="151"/>
      <c r="D497" s="146" t="s">
        <v>142</v>
      </c>
      <c r="E497" s="152" t="s">
        <v>1</v>
      </c>
      <c r="F497" s="153" t="s">
        <v>804</v>
      </c>
      <c r="H497" s="154">
        <v>3.5230000000000001</v>
      </c>
      <c r="L497" s="151"/>
      <c r="M497" s="155"/>
      <c r="T497" s="156"/>
      <c r="AT497" s="152" t="s">
        <v>142</v>
      </c>
      <c r="AU497" s="152" t="s">
        <v>85</v>
      </c>
      <c r="AV497" s="13" t="s">
        <v>85</v>
      </c>
      <c r="AW497" s="13" t="s">
        <v>31</v>
      </c>
      <c r="AX497" s="13" t="s">
        <v>83</v>
      </c>
      <c r="AY497" s="152" t="s">
        <v>133</v>
      </c>
    </row>
    <row r="498" spans="2:65" s="1" customFormat="1" ht="44.25" customHeight="1" x14ac:dyDescent="0.2">
      <c r="B498" s="132"/>
      <c r="C498" s="133" t="s">
        <v>805</v>
      </c>
      <c r="D498" s="133" t="s">
        <v>135</v>
      </c>
      <c r="E498" s="134" t="s">
        <v>806</v>
      </c>
      <c r="F498" s="135" t="s">
        <v>309</v>
      </c>
      <c r="G498" s="136" t="s">
        <v>310</v>
      </c>
      <c r="H498" s="137">
        <v>6.7149999999999999</v>
      </c>
      <c r="I498" s="138">
        <v>0</v>
      </c>
      <c r="J498" s="138">
        <f>ROUND(I498*H498,2)</f>
        <v>0</v>
      </c>
      <c r="K498" s="135" t="s">
        <v>139</v>
      </c>
      <c r="L498" s="29"/>
      <c r="M498" s="139" t="s">
        <v>1</v>
      </c>
      <c r="N498" s="140" t="s">
        <v>41</v>
      </c>
      <c r="O498" s="141">
        <v>0</v>
      </c>
      <c r="P498" s="141">
        <f>O498*H498</f>
        <v>0</v>
      </c>
      <c r="Q498" s="141">
        <v>0</v>
      </c>
      <c r="R498" s="141">
        <f>Q498*H498</f>
        <v>0</v>
      </c>
      <c r="S498" s="141">
        <v>0</v>
      </c>
      <c r="T498" s="142">
        <f>S498*H498</f>
        <v>0</v>
      </c>
      <c r="AR498" s="143" t="s">
        <v>140</v>
      </c>
      <c r="AT498" s="143" t="s">
        <v>135</v>
      </c>
      <c r="AU498" s="143" t="s">
        <v>85</v>
      </c>
      <c r="AY498" s="17" t="s">
        <v>133</v>
      </c>
      <c r="BE498" s="144">
        <f>IF(N498="základní",J498,0)</f>
        <v>0</v>
      </c>
      <c r="BF498" s="144">
        <f>IF(N498="snížená",J498,0)</f>
        <v>0</v>
      </c>
      <c r="BG498" s="144">
        <f>IF(N498="zákl. přenesená",J498,0)</f>
        <v>0</v>
      </c>
      <c r="BH498" s="144">
        <f>IF(N498="sníž. přenesená",J498,0)</f>
        <v>0</v>
      </c>
      <c r="BI498" s="144">
        <f>IF(N498="nulová",J498,0)</f>
        <v>0</v>
      </c>
      <c r="BJ498" s="17" t="s">
        <v>83</v>
      </c>
      <c r="BK498" s="144">
        <f>ROUND(I498*H498,2)</f>
        <v>0</v>
      </c>
      <c r="BL498" s="17" t="s">
        <v>140</v>
      </c>
      <c r="BM498" s="143" t="s">
        <v>807</v>
      </c>
    </row>
    <row r="499" spans="2:65" s="13" customFormat="1" x14ac:dyDescent="0.2">
      <c r="B499" s="151"/>
      <c r="D499" s="146" t="s">
        <v>142</v>
      </c>
      <c r="E499" s="152" t="s">
        <v>1</v>
      </c>
      <c r="F499" s="153" t="s">
        <v>808</v>
      </c>
      <c r="H499" s="154">
        <v>6.7149999999999999</v>
      </c>
      <c r="L499" s="151"/>
      <c r="M499" s="155"/>
      <c r="T499" s="156"/>
      <c r="AT499" s="152" t="s">
        <v>142</v>
      </c>
      <c r="AU499" s="152" t="s">
        <v>85</v>
      </c>
      <c r="AV499" s="13" t="s">
        <v>85</v>
      </c>
      <c r="AW499" s="13" t="s">
        <v>31</v>
      </c>
      <c r="AX499" s="13" t="s">
        <v>83</v>
      </c>
      <c r="AY499" s="152" t="s">
        <v>133</v>
      </c>
    </row>
    <row r="500" spans="2:65" s="11" customFormat="1" ht="22.9" customHeight="1" x14ac:dyDescent="0.2">
      <c r="B500" s="121"/>
      <c r="D500" s="122" t="s">
        <v>75</v>
      </c>
      <c r="E500" s="130" t="s">
        <v>809</v>
      </c>
      <c r="F500" s="130" t="s">
        <v>810</v>
      </c>
      <c r="J500" s="131">
        <f>BK500</f>
        <v>0</v>
      </c>
      <c r="L500" s="121"/>
      <c r="M500" s="125"/>
      <c r="P500" s="126">
        <f>P501</f>
        <v>314.10676799999999</v>
      </c>
      <c r="R500" s="126">
        <f>R501</f>
        <v>0</v>
      </c>
      <c r="T500" s="127">
        <f>T501</f>
        <v>0</v>
      </c>
      <c r="AR500" s="122" t="s">
        <v>83</v>
      </c>
      <c r="AT500" s="128" t="s">
        <v>75</v>
      </c>
      <c r="AU500" s="128" t="s">
        <v>83</v>
      </c>
      <c r="AY500" s="122" t="s">
        <v>133</v>
      </c>
      <c r="BK500" s="129">
        <f>BK501</f>
        <v>0</v>
      </c>
    </row>
    <row r="501" spans="2:65" s="1" customFormat="1" ht="37.9" customHeight="1" x14ac:dyDescent="0.2">
      <c r="B501" s="132"/>
      <c r="C501" s="133" t="s">
        <v>811</v>
      </c>
      <c r="D501" s="133" t="s">
        <v>135</v>
      </c>
      <c r="E501" s="134" t="s">
        <v>812</v>
      </c>
      <c r="F501" s="135" t="s">
        <v>813</v>
      </c>
      <c r="G501" s="136" t="s">
        <v>310</v>
      </c>
      <c r="H501" s="137">
        <v>379.35599999999999</v>
      </c>
      <c r="I501" s="138">
        <v>0</v>
      </c>
      <c r="J501" s="138">
        <f>ROUND(I501*H501,2)</f>
        <v>0</v>
      </c>
      <c r="K501" s="135" t="s">
        <v>139</v>
      </c>
      <c r="L501" s="29"/>
      <c r="M501" s="139" t="s">
        <v>1</v>
      </c>
      <c r="N501" s="140" t="s">
        <v>41</v>
      </c>
      <c r="O501" s="141">
        <v>0.82799999999999996</v>
      </c>
      <c r="P501" s="141">
        <f>O501*H501</f>
        <v>314.10676799999999</v>
      </c>
      <c r="Q501" s="141">
        <v>0</v>
      </c>
      <c r="R501" s="141">
        <f>Q501*H501</f>
        <v>0</v>
      </c>
      <c r="S501" s="141">
        <v>0</v>
      </c>
      <c r="T501" s="142">
        <f>S501*H501</f>
        <v>0</v>
      </c>
      <c r="AR501" s="143" t="s">
        <v>140</v>
      </c>
      <c r="AT501" s="143" t="s">
        <v>135</v>
      </c>
      <c r="AU501" s="143" t="s">
        <v>85</v>
      </c>
      <c r="AY501" s="17" t="s">
        <v>133</v>
      </c>
      <c r="BE501" s="144">
        <f>IF(N501="základní",J501,0)</f>
        <v>0</v>
      </c>
      <c r="BF501" s="144">
        <f>IF(N501="snížená",J501,0)</f>
        <v>0</v>
      </c>
      <c r="BG501" s="144">
        <f>IF(N501="zákl. přenesená",J501,0)</f>
        <v>0</v>
      </c>
      <c r="BH501" s="144">
        <f>IF(N501="sníž. přenesená",J501,0)</f>
        <v>0</v>
      </c>
      <c r="BI501" s="144">
        <f>IF(N501="nulová",J501,0)</f>
        <v>0</v>
      </c>
      <c r="BJ501" s="17" t="s">
        <v>83</v>
      </c>
      <c r="BK501" s="144">
        <f>ROUND(I501*H501,2)</f>
        <v>0</v>
      </c>
      <c r="BL501" s="17" t="s">
        <v>140</v>
      </c>
      <c r="BM501" s="143" t="s">
        <v>814</v>
      </c>
    </row>
    <row r="502" spans="2:65" s="11" customFormat="1" ht="25.9" customHeight="1" x14ac:dyDescent="0.2">
      <c r="B502" s="121"/>
      <c r="D502" s="122" t="s">
        <v>75</v>
      </c>
      <c r="E502" s="123" t="s">
        <v>815</v>
      </c>
      <c r="F502" s="123" t="s">
        <v>816</v>
      </c>
      <c r="J502" s="124">
        <f>BK502</f>
        <v>0</v>
      </c>
      <c r="L502" s="121"/>
      <c r="M502" s="125"/>
      <c r="P502" s="126">
        <f>P503+P520</f>
        <v>15.631961</v>
      </c>
      <c r="R502" s="126">
        <f>R503+R520</f>
        <v>8.8483800000000001E-2</v>
      </c>
      <c r="T502" s="127">
        <f>T503+T520</f>
        <v>0</v>
      </c>
      <c r="AR502" s="122" t="s">
        <v>85</v>
      </c>
      <c r="AT502" s="128" t="s">
        <v>75</v>
      </c>
      <c r="AU502" s="128" t="s">
        <v>76</v>
      </c>
      <c r="AY502" s="122" t="s">
        <v>133</v>
      </c>
      <c r="BK502" s="129">
        <f>BK503+BK520</f>
        <v>0</v>
      </c>
    </row>
    <row r="503" spans="2:65" s="11" customFormat="1" ht="22.9" customHeight="1" x14ac:dyDescent="0.2">
      <c r="B503" s="121"/>
      <c r="D503" s="122" t="s">
        <v>75</v>
      </c>
      <c r="E503" s="130" t="s">
        <v>817</v>
      </c>
      <c r="F503" s="130" t="s">
        <v>818</v>
      </c>
      <c r="J503" s="131">
        <f>BK503</f>
        <v>0</v>
      </c>
      <c r="L503" s="121"/>
      <c r="M503" s="125"/>
      <c r="P503" s="126">
        <f>SUM(P504:P519)</f>
        <v>14.470211000000001</v>
      </c>
      <c r="R503" s="126">
        <f>SUM(R504:R519)</f>
        <v>7.3413800000000001E-2</v>
      </c>
      <c r="T503" s="127">
        <f>SUM(T504:T519)</f>
        <v>0</v>
      </c>
      <c r="AR503" s="122" t="s">
        <v>85</v>
      </c>
      <c r="AT503" s="128" t="s">
        <v>75</v>
      </c>
      <c r="AU503" s="128" t="s">
        <v>83</v>
      </c>
      <c r="AY503" s="122" t="s">
        <v>133</v>
      </c>
      <c r="BK503" s="129">
        <f>SUM(BK504:BK519)</f>
        <v>0</v>
      </c>
    </row>
    <row r="504" spans="2:65" s="1" customFormat="1" ht="24.2" customHeight="1" x14ac:dyDescent="0.2">
      <c r="B504" s="132"/>
      <c r="C504" s="133" t="s">
        <v>819</v>
      </c>
      <c r="D504" s="133" t="s">
        <v>135</v>
      </c>
      <c r="E504" s="134" t="s">
        <v>820</v>
      </c>
      <c r="F504" s="135" t="s">
        <v>821</v>
      </c>
      <c r="G504" s="136" t="s">
        <v>138</v>
      </c>
      <c r="H504" s="137">
        <v>3.96</v>
      </c>
      <c r="I504" s="138">
        <v>0</v>
      </c>
      <c r="J504" s="138">
        <f>ROUND(I504*H504,2)</f>
        <v>0</v>
      </c>
      <c r="K504" s="135" t="s">
        <v>139</v>
      </c>
      <c r="L504" s="29"/>
      <c r="M504" s="139" t="s">
        <v>1</v>
      </c>
      <c r="N504" s="140" t="s">
        <v>41</v>
      </c>
      <c r="O504" s="141">
        <v>0.222</v>
      </c>
      <c r="P504" s="141">
        <f>O504*H504</f>
        <v>0.87912000000000001</v>
      </c>
      <c r="Q504" s="141">
        <v>4.0000000000000002E-4</v>
      </c>
      <c r="R504" s="141">
        <f>Q504*H504</f>
        <v>1.5840000000000001E-3</v>
      </c>
      <c r="S504" s="141">
        <v>0</v>
      </c>
      <c r="T504" s="142">
        <f>S504*H504</f>
        <v>0</v>
      </c>
      <c r="AR504" s="143" t="s">
        <v>218</v>
      </c>
      <c r="AT504" s="143" t="s">
        <v>135</v>
      </c>
      <c r="AU504" s="143" t="s">
        <v>85</v>
      </c>
      <c r="AY504" s="17" t="s">
        <v>133</v>
      </c>
      <c r="BE504" s="144">
        <f>IF(N504="základní",J504,0)</f>
        <v>0</v>
      </c>
      <c r="BF504" s="144">
        <f>IF(N504="snížená",J504,0)</f>
        <v>0</v>
      </c>
      <c r="BG504" s="144">
        <f>IF(N504="zákl. přenesená",J504,0)</f>
        <v>0</v>
      </c>
      <c r="BH504" s="144">
        <f>IF(N504="sníž. přenesená",J504,0)</f>
        <v>0</v>
      </c>
      <c r="BI504" s="144">
        <f>IF(N504="nulová",J504,0)</f>
        <v>0</v>
      </c>
      <c r="BJ504" s="17" t="s">
        <v>83</v>
      </c>
      <c r="BK504" s="144">
        <f>ROUND(I504*H504,2)</f>
        <v>0</v>
      </c>
      <c r="BL504" s="17" t="s">
        <v>218</v>
      </c>
      <c r="BM504" s="143" t="s">
        <v>822</v>
      </c>
    </row>
    <row r="505" spans="2:65" s="13" customFormat="1" x14ac:dyDescent="0.2">
      <c r="B505" s="151"/>
      <c r="D505" s="146" t="s">
        <v>142</v>
      </c>
      <c r="E505" s="152" t="s">
        <v>1</v>
      </c>
      <c r="F505" s="153" t="s">
        <v>823</v>
      </c>
      <c r="H505" s="154">
        <v>3.96</v>
      </c>
      <c r="L505" s="151"/>
      <c r="M505" s="155"/>
      <c r="T505" s="156"/>
      <c r="AT505" s="152" t="s">
        <v>142</v>
      </c>
      <c r="AU505" s="152" t="s">
        <v>85</v>
      </c>
      <c r="AV505" s="13" t="s">
        <v>85</v>
      </c>
      <c r="AW505" s="13" t="s">
        <v>31</v>
      </c>
      <c r="AX505" s="13" t="s">
        <v>83</v>
      </c>
      <c r="AY505" s="152" t="s">
        <v>133</v>
      </c>
    </row>
    <row r="506" spans="2:65" s="1" customFormat="1" ht="49.15" customHeight="1" x14ac:dyDescent="0.2">
      <c r="B506" s="132"/>
      <c r="C506" s="169" t="s">
        <v>824</v>
      </c>
      <c r="D506" s="169" t="s">
        <v>326</v>
      </c>
      <c r="E506" s="170" t="s">
        <v>825</v>
      </c>
      <c r="F506" s="171" t="s">
        <v>826</v>
      </c>
      <c r="G506" s="172" t="s">
        <v>138</v>
      </c>
      <c r="H506" s="173">
        <v>4.0190000000000001</v>
      </c>
      <c r="I506" s="174">
        <v>0</v>
      </c>
      <c r="J506" s="174">
        <f>ROUND(I506*H506,2)</f>
        <v>0</v>
      </c>
      <c r="K506" s="171" t="s">
        <v>139</v>
      </c>
      <c r="L506" s="175"/>
      <c r="M506" s="176" t="s">
        <v>1</v>
      </c>
      <c r="N506" s="177" t="s">
        <v>41</v>
      </c>
      <c r="O506" s="141">
        <v>0</v>
      </c>
      <c r="P506" s="141">
        <f>O506*H506</f>
        <v>0</v>
      </c>
      <c r="Q506" s="141">
        <v>5.4000000000000003E-3</v>
      </c>
      <c r="R506" s="141">
        <f>Q506*H506</f>
        <v>2.1702600000000002E-2</v>
      </c>
      <c r="S506" s="141">
        <v>0</v>
      </c>
      <c r="T506" s="142">
        <f>S506*H506</f>
        <v>0</v>
      </c>
      <c r="AR506" s="143" t="s">
        <v>296</v>
      </c>
      <c r="AT506" s="143" t="s">
        <v>326</v>
      </c>
      <c r="AU506" s="143" t="s">
        <v>85</v>
      </c>
      <c r="AY506" s="17" t="s">
        <v>133</v>
      </c>
      <c r="BE506" s="144">
        <f>IF(N506="základní",J506,0)</f>
        <v>0</v>
      </c>
      <c r="BF506" s="144">
        <f>IF(N506="snížená",J506,0)</f>
        <v>0</v>
      </c>
      <c r="BG506" s="144">
        <f>IF(N506="zákl. přenesená",J506,0)</f>
        <v>0</v>
      </c>
      <c r="BH506" s="144">
        <f>IF(N506="sníž. přenesená",J506,0)</f>
        <v>0</v>
      </c>
      <c r="BI506" s="144">
        <f>IF(N506="nulová",J506,0)</f>
        <v>0</v>
      </c>
      <c r="BJ506" s="17" t="s">
        <v>83</v>
      </c>
      <c r="BK506" s="144">
        <f>ROUND(I506*H506,2)</f>
        <v>0</v>
      </c>
      <c r="BL506" s="17" t="s">
        <v>218</v>
      </c>
      <c r="BM506" s="143" t="s">
        <v>827</v>
      </c>
    </row>
    <row r="507" spans="2:65" s="13" customFormat="1" x14ac:dyDescent="0.2">
      <c r="B507" s="151"/>
      <c r="D507" s="146" t="s">
        <v>142</v>
      </c>
      <c r="F507" s="153" t="s">
        <v>828</v>
      </c>
      <c r="H507" s="154">
        <v>4.0190000000000001</v>
      </c>
      <c r="L507" s="151"/>
      <c r="M507" s="155"/>
      <c r="T507" s="156"/>
      <c r="AT507" s="152" t="s">
        <v>142</v>
      </c>
      <c r="AU507" s="152" t="s">
        <v>85</v>
      </c>
      <c r="AV507" s="13" t="s">
        <v>85</v>
      </c>
      <c r="AW507" s="13" t="s">
        <v>3</v>
      </c>
      <c r="AX507" s="13" t="s">
        <v>83</v>
      </c>
      <c r="AY507" s="152" t="s">
        <v>133</v>
      </c>
    </row>
    <row r="508" spans="2:65" s="1" customFormat="1" ht="24.2" customHeight="1" x14ac:dyDescent="0.2">
      <c r="B508" s="132"/>
      <c r="C508" s="133" t="s">
        <v>829</v>
      </c>
      <c r="D508" s="133" t="s">
        <v>135</v>
      </c>
      <c r="E508" s="134" t="s">
        <v>830</v>
      </c>
      <c r="F508" s="135" t="s">
        <v>831</v>
      </c>
      <c r="G508" s="136" t="s">
        <v>138</v>
      </c>
      <c r="H508" s="137">
        <v>4.8600000000000003</v>
      </c>
      <c r="I508" s="138">
        <v>0</v>
      </c>
      <c r="J508" s="138">
        <f>ROUND(I508*H508,2)</f>
        <v>0</v>
      </c>
      <c r="K508" s="135" t="s">
        <v>139</v>
      </c>
      <c r="L508" s="29"/>
      <c r="M508" s="139" t="s">
        <v>1</v>
      </c>
      <c r="N508" s="140" t="s">
        <v>41</v>
      </c>
      <c r="O508" s="141">
        <v>0.26</v>
      </c>
      <c r="P508" s="141">
        <f>O508*H508</f>
        <v>1.2636000000000001</v>
      </c>
      <c r="Q508" s="141">
        <v>4.0000000000000002E-4</v>
      </c>
      <c r="R508" s="141">
        <f>Q508*H508</f>
        <v>1.9440000000000002E-3</v>
      </c>
      <c r="S508" s="141">
        <v>0</v>
      </c>
      <c r="T508" s="142">
        <f>S508*H508</f>
        <v>0</v>
      </c>
      <c r="AR508" s="143" t="s">
        <v>218</v>
      </c>
      <c r="AT508" s="143" t="s">
        <v>135</v>
      </c>
      <c r="AU508" s="143" t="s">
        <v>85</v>
      </c>
      <c r="AY508" s="17" t="s">
        <v>133</v>
      </c>
      <c r="BE508" s="144">
        <f>IF(N508="základní",J508,0)</f>
        <v>0</v>
      </c>
      <c r="BF508" s="144">
        <f>IF(N508="snížená",J508,0)</f>
        <v>0</v>
      </c>
      <c r="BG508" s="144">
        <f>IF(N508="zákl. přenesená",J508,0)</f>
        <v>0</v>
      </c>
      <c r="BH508" s="144">
        <f>IF(N508="sníž. přenesená",J508,0)</f>
        <v>0</v>
      </c>
      <c r="BI508" s="144">
        <f>IF(N508="nulová",J508,0)</f>
        <v>0</v>
      </c>
      <c r="BJ508" s="17" t="s">
        <v>83</v>
      </c>
      <c r="BK508" s="144">
        <f>ROUND(I508*H508,2)</f>
        <v>0</v>
      </c>
      <c r="BL508" s="17" t="s">
        <v>218</v>
      </c>
      <c r="BM508" s="143" t="s">
        <v>832</v>
      </c>
    </row>
    <row r="509" spans="2:65" s="13" customFormat="1" x14ac:dyDescent="0.2">
      <c r="B509" s="151"/>
      <c r="D509" s="146" t="s">
        <v>142</v>
      </c>
      <c r="E509" s="152" t="s">
        <v>1</v>
      </c>
      <c r="F509" s="153" t="s">
        <v>833</v>
      </c>
      <c r="H509" s="154">
        <v>4.8600000000000003</v>
      </c>
      <c r="L509" s="151"/>
      <c r="M509" s="155"/>
      <c r="T509" s="156"/>
      <c r="AT509" s="152" t="s">
        <v>142</v>
      </c>
      <c r="AU509" s="152" t="s">
        <v>85</v>
      </c>
      <c r="AV509" s="13" t="s">
        <v>85</v>
      </c>
      <c r="AW509" s="13" t="s">
        <v>31</v>
      </c>
      <c r="AX509" s="13" t="s">
        <v>83</v>
      </c>
      <c r="AY509" s="152" t="s">
        <v>133</v>
      </c>
    </row>
    <row r="510" spans="2:65" s="1" customFormat="1" ht="49.15" customHeight="1" x14ac:dyDescent="0.2">
      <c r="B510" s="132"/>
      <c r="C510" s="169" t="s">
        <v>834</v>
      </c>
      <c r="D510" s="169" t="s">
        <v>326</v>
      </c>
      <c r="E510" s="170" t="s">
        <v>825</v>
      </c>
      <c r="F510" s="171" t="s">
        <v>826</v>
      </c>
      <c r="G510" s="172" t="s">
        <v>138</v>
      </c>
      <c r="H510" s="173">
        <v>4.9329999999999998</v>
      </c>
      <c r="I510" s="174">
        <v>0</v>
      </c>
      <c r="J510" s="174">
        <f>ROUND(I510*H510,2)</f>
        <v>0</v>
      </c>
      <c r="K510" s="171" t="s">
        <v>139</v>
      </c>
      <c r="L510" s="175"/>
      <c r="M510" s="176" t="s">
        <v>1</v>
      </c>
      <c r="N510" s="177" t="s">
        <v>41</v>
      </c>
      <c r="O510" s="141">
        <v>0</v>
      </c>
      <c r="P510" s="141">
        <f>O510*H510</f>
        <v>0</v>
      </c>
      <c r="Q510" s="141">
        <v>5.4000000000000003E-3</v>
      </c>
      <c r="R510" s="141">
        <f>Q510*H510</f>
        <v>2.6638200000000001E-2</v>
      </c>
      <c r="S510" s="141">
        <v>0</v>
      </c>
      <c r="T510" s="142">
        <f>S510*H510</f>
        <v>0</v>
      </c>
      <c r="AR510" s="143" t="s">
        <v>296</v>
      </c>
      <c r="AT510" s="143" t="s">
        <v>326</v>
      </c>
      <c r="AU510" s="143" t="s">
        <v>85</v>
      </c>
      <c r="AY510" s="17" t="s">
        <v>133</v>
      </c>
      <c r="BE510" s="144">
        <f>IF(N510="základní",J510,0)</f>
        <v>0</v>
      </c>
      <c r="BF510" s="144">
        <f>IF(N510="snížená",J510,0)</f>
        <v>0</v>
      </c>
      <c r="BG510" s="144">
        <f>IF(N510="zákl. přenesená",J510,0)</f>
        <v>0</v>
      </c>
      <c r="BH510" s="144">
        <f>IF(N510="sníž. přenesená",J510,0)</f>
        <v>0</v>
      </c>
      <c r="BI510" s="144">
        <f>IF(N510="nulová",J510,0)</f>
        <v>0</v>
      </c>
      <c r="BJ510" s="17" t="s">
        <v>83</v>
      </c>
      <c r="BK510" s="144">
        <f>ROUND(I510*H510,2)</f>
        <v>0</v>
      </c>
      <c r="BL510" s="17" t="s">
        <v>218</v>
      </c>
      <c r="BM510" s="143" t="s">
        <v>835</v>
      </c>
    </row>
    <row r="511" spans="2:65" s="13" customFormat="1" x14ac:dyDescent="0.2">
      <c r="B511" s="151"/>
      <c r="D511" s="146" t="s">
        <v>142</v>
      </c>
      <c r="F511" s="153" t="s">
        <v>836</v>
      </c>
      <c r="H511" s="154">
        <v>4.9329999999999998</v>
      </c>
      <c r="L511" s="151"/>
      <c r="M511" s="155"/>
      <c r="T511" s="156"/>
      <c r="AT511" s="152" t="s">
        <v>142</v>
      </c>
      <c r="AU511" s="152" t="s">
        <v>85</v>
      </c>
      <c r="AV511" s="13" t="s">
        <v>85</v>
      </c>
      <c r="AW511" s="13" t="s">
        <v>3</v>
      </c>
      <c r="AX511" s="13" t="s">
        <v>83</v>
      </c>
      <c r="AY511" s="152" t="s">
        <v>133</v>
      </c>
    </row>
    <row r="512" spans="2:65" s="1" customFormat="1" ht="49.15" customHeight="1" x14ac:dyDescent="0.2">
      <c r="B512" s="132"/>
      <c r="C512" s="133" t="s">
        <v>837</v>
      </c>
      <c r="D512" s="133" t="s">
        <v>135</v>
      </c>
      <c r="E512" s="134" t="s">
        <v>838</v>
      </c>
      <c r="F512" s="135" t="s">
        <v>839</v>
      </c>
      <c r="G512" s="136" t="s">
        <v>138</v>
      </c>
      <c r="H512" s="137">
        <v>4.8600000000000003</v>
      </c>
      <c r="I512" s="138">
        <v>0</v>
      </c>
      <c r="J512" s="138">
        <f>ROUND(I512*H512,2)</f>
        <v>0</v>
      </c>
      <c r="K512" s="135" t="s">
        <v>139</v>
      </c>
      <c r="L512" s="29"/>
      <c r="M512" s="139" t="s">
        <v>1</v>
      </c>
      <c r="N512" s="140" t="s">
        <v>41</v>
      </c>
      <c r="O512" s="141">
        <v>8.5000000000000006E-2</v>
      </c>
      <c r="P512" s="141">
        <f>O512*H512</f>
        <v>0.41310000000000008</v>
      </c>
      <c r="Q512" s="141">
        <v>7.5000000000000002E-4</v>
      </c>
      <c r="R512" s="141">
        <f>Q512*H512</f>
        <v>3.6450000000000002E-3</v>
      </c>
      <c r="S512" s="141">
        <v>0</v>
      </c>
      <c r="T512" s="142">
        <f>S512*H512</f>
        <v>0</v>
      </c>
      <c r="AR512" s="143" t="s">
        <v>218</v>
      </c>
      <c r="AT512" s="143" t="s">
        <v>135</v>
      </c>
      <c r="AU512" s="143" t="s">
        <v>85</v>
      </c>
      <c r="AY512" s="17" t="s">
        <v>133</v>
      </c>
      <c r="BE512" s="144">
        <f>IF(N512="základní",J512,0)</f>
        <v>0</v>
      </c>
      <c r="BF512" s="144">
        <f>IF(N512="snížená",J512,0)</f>
        <v>0</v>
      </c>
      <c r="BG512" s="144">
        <f>IF(N512="zákl. přenesená",J512,0)</f>
        <v>0</v>
      </c>
      <c r="BH512" s="144">
        <f>IF(N512="sníž. přenesená",J512,0)</f>
        <v>0</v>
      </c>
      <c r="BI512" s="144">
        <f>IF(N512="nulová",J512,0)</f>
        <v>0</v>
      </c>
      <c r="BJ512" s="17" t="s">
        <v>83</v>
      </c>
      <c r="BK512" s="144">
        <f>ROUND(I512*H512,2)</f>
        <v>0</v>
      </c>
      <c r="BL512" s="17" t="s">
        <v>218</v>
      </c>
      <c r="BM512" s="143" t="s">
        <v>840</v>
      </c>
    </row>
    <row r="513" spans="2:65" s="13" customFormat="1" x14ac:dyDescent="0.2">
      <c r="B513" s="151"/>
      <c r="D513" s="146" t="s">
        <v>142</v>
      </c>
      <c r="E513" s="152" t="s">
        <v>1</v>
      </c>
      <c r="F513" s="153" t="s">
        <v>833</v>
      </c>
      <c r="H513" s="154">
        <v>4.8600000000000003</v>
      </c>
      <c r="L513" s="151"/>
      <c r="M513" s="155"/>
      <c r="T513" s="156"/>
      <c r="AT513" s="152" t="s">
        <v>142</v>
      </c>
      <c r="AU513" s="152" t="s">
        <v>85</v>
      </c>
      <c r="AV513" s="13" t="s">
        <v>85</v>
      </c>
      <c r="AW513" s="13" t="s">
        <v>31</v>
      </c>
      <c r="AX513" s="13" t="s">
        <v>83</v>
      </c>
      <c r="AY513" s="152" t="s">
        <v>133</v>
      </c>
    </row>
    <row r="514" spans="2:65" s="1" customFormat="1" ht="24.2" customHeight="1" x14ac:dyDescent="0.2">
      <c r="B514" s="132"/>
      <c r="C514" s="133" t="s">
        <v>841</v>
      </c>
      <c r="D514" s="133" t="s">
        <v>135</v>
      </c>
      <c r="E514" s="134" t="s">
        <v>842</v>
      </c>
      <c r="F514" s="135" t="s">
        <v>843</v>
      </c>
      <c r="G514" s="136" t="s">
        <v>397</v>
      </c>
      <c r="H514" s="137">
        <v>4</v>
      </c>
      <c r="I514" s="138">
        <v>0</v>
      </c>
      <c r="J514" s="138">
        <f>ROUND(I514*H514,2)</f>
        <v>0</v>
      </c>
      <c r="K514" s="135" t="s">
        <v>1</v>
      </c>
      <c r="L514" s="29"/>
      <c r="M514" s="139" t="s">
        <v>1</v>
      </c>
      <c r="N514" s="140" t="s">
        <v>41</v>
      </c>
      <c r="O514" s="141">
        <v>2.95</v>
      </c>
      <c r="P514" s="141">
        <f>O514*H514</f>
        <v>11.8</v>
      </c>
      <c r="Q514" s="141">
        <v>4.0000000000000002E-4</v>
      </c>
      <c r="R514" s="141">
        <f>Q514*H514</f>
        <v>1.6000000000000001E-3</v>
      </c>
      <c r="S514" s="141">
        <v>0</v>
      </c>
      <c r="T514" s="142">
        <f>S514*H514</f>
        <v>0</v>
      </c>
      <c r="AR514" s="143" t="s">
        <v>218</v>
      </c>
      <c r="AT514" s="143" t="s">
        <v>135</v>
      </c>
      <c r="AU514" s="143" t="s">
        <v>85</v>
      </c>
      <c r="AY514" s="17" t="s">
        <v>133</v>
      </c>
      <c r="BE514" s="144">
        <f>IF(N514="základní",J514,0)</f>
        <v>0</v>
      </c>
      <c r="BF514" s="144">
        <f>IF(N514="snížená",J514,0)</f>
        <v>0</v>
      </c>
      <c r="BG514" s="144">
        <f>IF(N514="zákl. přenesená",J514,0)</f>
        <v>0</v>
      </c>
      <c r="BH514" s="144">
        <f>IF(N514="sníž. přenesená",J514,0)</f>
        <v>0</v>
      </c>
      <c r="BI514" s="144">
        <f>IF(N514="nulová",J514,0)</f>
        <v>0</v>
      </c>
      <c r="BJ514" s="17" t="s">
        <v>83</v>
      </c>
      <c r="BK514" s="144">
        <f>ROUND(I514*H514,2)</f>
        <v>0</v>
      </c>
      <c r="BL514" s="17" t="s">
        <v>218</v>
      </c>
      <c r="BM514" s="143" t="s">
        <v>844</v>
      </c>
    </row>
    <row r="515" spans="2:65" s="13" customFormat="1" x14ac:dyDescent="0.2">
      <c r="B515" s="151"/>
      <c r="D515" s="146" t="s">
        <v>142</v>
      </c>
      <c r="E515" s="152" t="s">
        <v>1</v>
      </c>
      <c r="F515" s="153" t="s">
        <v>140</v>
      </c>
      <c r="H515" s="154">
        <v>4</v>
      </c>
      <c r="L515" s="151"/>
      <c r="M515" s="155"/>
      <c r="T515" s="156"/>
      <c r="AT515" s="152" t="s">
        <v>142</v>
      </c>
      <c r="AU515" s="152" t="s">
        <v>85</v>
      </c>
      <c r="AV515" s="13" t="s">
        <v>85</v>
      </c>
      <c r="AW515" s="13" t="s">
        <v>31</v>
      </c>
      <c r="AX515" s="13" t="s">
        <v>83</v>
      </c>
      <c r="AY515" s="152" t="s">
        <v>133</v>
      </c>
    </row>
    <row r="516" spans="2:65" s="1" customFormat="1" ht="16.5" customHeight="1" x14ac:dyDescent="0.2">
      <c r="B516" s="132"/>
      <c r="C516" s="169" t="s">
        <v>845</v>
      </c>
      <c r="D516" s="169" t="s">
        <v>326</v>
      </c>
      <c r="E516" s="170" t="s">
        <v>846</v>
      </c>
      <c r="F516" s="171" t="s">
        <v>847</v>
      </c>
      <c r="G516" s="172" t="s">
        <v>397</v>
      </c>
      <c r="H516" s="173">
        <v>2</v>
      </c>
      <c r="I516" s="174">
        <v>0</v>
      </c>
      <c r="J516" s="174">
        <f>ROUND(I516*H516,2)</f>
        <v>0</v>
      </c>
      <c r="K516" s="171" t="s">
        <v>1</v>
      </c>
      <c r="L516" s="175"/>
      <c r="M516" s="176" t="s">
        <v>1</v>
      </c>
      <c r="N516" s="177" t="s">
        <v>41</v>
      </c>
      <c r="O516" s="141">
        <v>0</v>
      </c>
      <c r="P516" s="141">
        <f>O516*H516</f>
        <v>0</v>
      </c>
      <c r="Q516" s="141">
        <v>8.0000000000000002E-3</v>
      </c>
      <c r="R516" s="141">
        <f>Q516*H516</f>
        <v>1.6E-2</v>
      </c>
      <c r="S516" s="141">
        <v>0</v>
      </c>
      <c r="T516" s="142">
        <f>S516*H516</f>
        <v>0</v>
      </c>
      <c r="AR516" s="143" t="s">
        <v>296</v>
      </c>
      <c r="AT516" s="143" t="s">
        <v>326</v>
      </c>
      <c r="AU516" s="143" t="s">
        <v>85</v>
      </c>
      <c r="AY516" s="17" t="s">
        <v>133</v>
      </c>
      <c r="BE516" s="144">
        <f>IF(N516="základní",J516,0)</f>
        <v>0</v>
      </c>
      <c r="BF516" s="144">
        <f>IF(N516="snížená",J516,0)</f>
        <v>0</v>
      </c>
      <c r="BG516" s="144">
        <f>IF(N516="zákl. přenesená",J516,0)</f>
        <v>0</v>
      </c>
      <c r="BH516" s="144">
        <f>IF(N516="sníž. přenesená",J516,0)</f>
        <v>0</v>
      </c>
      <c r="BI516" s="144">
        <f>IF(N516="nulová",J516,0)</f>
        <v>0</v>
      </c>
      <c r="BJ516" s="17" t="s">
        <v>83</v>
      </c>
      <c r="BK516" s="144">
        <f>ROUND(I516*H516,2)</f>
        <v>0</v>
      </c>
      <c r="BL516" s="17" t="s">
        <v>218</v>
      </c>
      <c r="BM516" s="143" t="s">
        <v>848</v>
      </c>
    </row>
    <row r="517" spans="2:65" s="13" customFormat="1" x14ac:dyDescent="0.2">
      <c r="B517" s="151"/>
      <c r="D517" s="146" t="s">
        <v>142</v>
      </c>
      <c r="E517" s="152" t="s">
        <v>1</v>
      </c>
      <c r="F517" s="153" t="s">
        <v>85</v>
      </c>
      <c r="H517" s="154">
        <v>2</v>
      </c>
      <c r="L517" s="151"/>
      <c r="M517" s="155"/>
      <c r="T517" s="156"/>
      <c r="AT517" s="152" t="s">
        <v>142</v>
      </c>
      <c r="AU517" s="152" t="s">
        <v>85</v>
      </c>
      <c r="AV517" s="13" t="s">
        <v>85</v>
      </c>
      <c r="AW517" s="13" t="s">
        <v>31</v>
      </c>
      <c r="AX517" s="13" t="s">
        <v>83</v>
      </c>
      <c r="AY517" s="152" t="s">
        <v>133</v>
      </c>
    </row>
    <row r="518" spans="2:65" s="1" customFormat="1" ht="16.5" customHeight="1" x14ac:dyDescent="0.2">
      <c r="B518" s="132"/>
      <c r="C518" s="169" t="s">
        <v>849</v>
      </c>
      <c r="D518" s="169" t="s">
        <v>326</v>
      </c>
      <c r="E518" s="170" t="s">
        <v>850</v>
      </c>
      <c r="F518" s="171" t="s">
        <v>851</v>
      </c>
      <c r="G518" s="172" t="s">
        <v>397</v>
      </c>
      <c r="H518" s="173">
        <v>2</v>
      </c>
      <c r="I518" s="174">
        <v>0</v>
      </c>
      <c r="J518" s="174">
        <f>ROUND(I518*H518,2)</f>
        <v>0</v>
      </c>
      <c r="K518" s="171" t="s">
        <v>1</v>
      </c>
      <c r="L518" s="175"/>
      <c r="M518" s="176" t="s">
        <v>1</v>
      </c>
      <c r="N518" s="177" t="s">
        <v>41</v>
      </c>
      <c r="O518" s="141">
        <v>0</v>
      </c>
      <c r="P518" s="141">
        <f>O518*H518</f>
        <v>0</v>
      </c>
      <c r="Q518" s="141">
        <v>1.4999999999999999E-4</v>
      </c>
      <c r="R518" s="141">
        <f>Q518*H518</f>
        <v>2.9999999999999997E-4</v>
      </c>
      <c r="S518" s="141">
        <v>0</v>
      </c>
      <c r="T518" s="142">
        <f>S518*H518</f>
        <v>0</v>
      </c>
      <c r="AR518" s="143" t="s">
        <v>296</v>
      </c>
      <c r="AT518" s="143" t="s">
        <v>326</v>
      </c>
      <c r="AU518" s="143" t="s">
        <v>85</v>
      </c>
      <c r="AY518" s="17" t="s">
        <v>133</v>
      </c>
      <c r="BE518" s="144">
        <f>IF(N518="základní",J518,0)</f>
        <v>0</v>
      </c>
      <c r="BF518" s="144">
        <f>IF(N518="snížená",J518,0)</f>
        <v>0</v>
      </c>
      <c r="BG518" s="144">
        <f>IF(N518="zákl. přenesená",J518,0)</f>
        <v>0</v>
      </c>
      <c r="BH518" s="144">
        <f>IF(N518="sníž. přenesená",J518,0)</f>
        <v>0</v>
      </c>
      <c r="BI518" s="144">
        <f>IF(N518="nulová",J518,0)</f>
        <v>0</v>
      </c>
      <c r="BJ518" s="17" t="s">
        <v>83</v>
      </c>
      <c r="BK518" s="144">
        <f>ROUND(I518*H518,2)</f>
        <v>0</v>
      </c>
      <c r="BL518" s="17" t="s">
        <v>218</v>
      </c>
      <c r="BM518" s="143" t="s">
        <v>852</v>
      </c>
    </row>
    <row r="519" spans="2:65" s="1" customFormat="1" ht="49.15" customHeight="1" x14ac:dyDescent="0.2">
      <c r="B519" s="132"/>
      <c r="C519" s="133" t="s">
        <v>853</v>
      </c>
      <c r="D519" s="133" t="s">
        <v>135</v>
      </c>
      <c r="E519" s="134" t="s">
        <v>854</v>
      </c>
      <c r="F519" s="135" t="s">
        <v>855</v>
      </c>
      <c r="G519" s="136" t="s">
        <v>310</v>
      </c>
      <c r="H519" s="137">
        <v>7.2999999999999995E-2</v>
      </c>
      <c r="I519" s="138">
        <v>0</v>
      </c>
      <c r="J519" s="138">
        <f>ROUND(I519*H519,2)</f>
        <v>0</v>
      </c>
      <c r="K519" s="135" t="s">
        <v>139</v>
      </c>
      <c r="L519" s="29"/>
      <c r="M519" s="139" t="s">
        <v>1</v>
      </c>
      <c r="N519" s="140" t="s">
        <v>41</v>
      </c>
      <c r="O519" s="141">
        <v>1.5669999999999999</v>
      </c>
      <c r="P519" s="141">
        <f>O519*H519</f>
        <v>0.11439099999999999</v>
      </c>
      <c r="Q519" s="141">
        <v>0</v>
      </c>
      <c r="R519" s="141">
        <f>Q519*H519</f>
        <v>0</v>
      </c>
      <c r="S519" s="141">
        <v>0</v>
      </c>
      <c r="T519" s="142">
        <f>S519*H519</f>
        <v>0</v>
      </c>
      <c r="AR519" s="143" t="s">
        <v>218</v>
      </c>
      <c r="AT519" s="143" t="s">
        <v>135</v>
      </c>
      <c r="AU519" s="143" t="s">
        <v>85</v>
      </c>
      <c r="AY519" s="17" t="s">
        <v>133</v>
      </c>
      <c r="BE519" s="144">
        <f>IF(N519="základní",J519,0)</f>
        <v>0</v>
      </c>
      <c r="BF519" s="144">
        <f>IF(N519="snížená",J519,0)</f>
        <v>0</v>
      </c>
      <c r="BG519" s="144">
        <f>IF(N519="zákl. přenesená",J519,0)</f>
        <v>0</v>
      </c>
      <c r="BH519" s="144">
        <f>IF(N519="sníž. přenesená",J519,0)</f>
        <v>0</v>
      </c>
      <c r="BI519" s="144">
        <f>IF(N519="nulová",J519,0)</f>
        <v>0</v>
      </c>
      <c r="BJ519" s="17" t="s">
        <v>83</v>
      </c>
      <c r="BK519" s="144">
        <f>ROUND(I519*H519,2)</f>
        <v>0</v>
      </c>
      <c r="BL519" s="17" t="s">
        <v>218</v>
      </c>
      <c r="BM519" s="143" t="s">
        <v>856</v>
      </c>
    </row>
    <row r="520" spans="2:65" s="11" customFormat="1" ht="22.9" customHeight="1" x14ac:dyDescent="0.2">
      <c r="B520" s="121"/>
      <c r="D520" s="122" t="s">
        <v>75</v>
      </c>
      <c r="E520" s="130" t="s">
        <v>857</v>
      </c>
      <c r="F520" s="130" t="s">
        <v>858</v>
      </c>
      <c r="J520" s="131">
        <f>BK520</f>
        <v>0</v>
      </c>
      <c r="L520" s="121"/>
      <c r="M520" s="125"/>
      <c r="P520" s="126">
        <f>SUM(P521:P525)</f>
        <v>1.1617500000000001</v>
      </c>
      <c r="R520" s="126">
        <f>SUM(R521:R525)</f>
        <v>1.507E-2</v>
      </c>
      <c r="T520" s="127">
        <f>SUM(T521:T525)</f>
        <v>0</v>
      </c>
      <c r="AR520" s="122" t="s">
        <v>85</v>
      </c>
      <c r="AT520" s="128" t="s">
        <v>75</v>
      </c>
      <c r="AU520" s="128" t="s">
        <v>83</v>
      </c>
      <c r="AY520" s="122" t="s">
        <v>133</v>
      </c>
      <c r="BK520" s="129">
        <f>SUM(BK521:BK525)</f>
        <v>0</v>
      </c>
    </row>
    <row r="521" spans="2:65" s="1" customFormat="1" ht="24.2" customHeight="1" x14ac:dyDescent="0.2">
      <c r="B521" s="132"/>
      <c r="C521" s="133" t="s">
        <v>859</v>
      </c>
      <c r="D521" s="133" t="s">
        <v>135</v>
      </c>
      <c r="E521" s="134" t="s">
        <v>860</v>
      </c>
      <c r="F521" s="135" t="s">
        <v>861</v>
      </c>
      <c r="G521" s="136" t="s">
        <v>169</v>
      </c>
      <c r="H521" s="137">
        <v>1</v>
      </c>
      <c r="I521" s="138">
        <v>0</v>
      </c>
      <c r="J521" s="138">
        <f>ROUND(I521*H521,2)</f>
        <v>0</v>
      </c>
      <c r="K521" s="135" t="s">
        <v>139</v>
      </c>
      <c r="L521" s="29"/>
      <c r="M521" s="139" t="s">
        <v>1</v>
      </c>
      <c r="N521" s="140" t="s">
        <v>41</v>
      </c>
      <c r="O521" s="141">
        <v>0.73899999999999999</v>
      </c>
      <c r="P521" s="141">
        <f>O521*H521</f>
        <v>0.73899999999999999</v>
      </c>
      <c r="Q521" s="141">
        <v>6.4000000000000003E-3</v>
      </c>
      <c r="R521" s="141">
        <f>Q521*H521</f>
        <v>6.4000000000000003E-3</v>
      </c>
      <c r="S521" s="141">
        <v>0</v>
      </c>
      <c r="T521" s="142">
        <f>S521*H521</f>
        <v>0</v>
      </c>
      <c r="AR521" s="143" t="s">
        <v>218</v>
      </c>
      <c r="AT521" s="143" t="s">
        <v>135</v>
      </c>
      <c r="AU521" s="143" t="s">
        <v>85</v>
      </c>
      <c r="AY521" s="17" t="s">
        <v>133</v>
      </c>
      <c r="BE521" s="144">
        <f>IF(N521="základní",J521,0)</f>
        <v>0</v>
      </c>
      <c r="BF521" s="144">
        <f>IF(N521="snížená",J521,0)</f>
        <v>0</v>
      </c>
      <c r="BG521" s="144">
        <f>IF(N521="zákl. přenesená",J521,0)</f>
        <v>0</v>
      </c>
      <c r="BH521" s="144">
        <f>IF(N521="sníž. přenesená",J521,0)</f>
        <v>0</v>
      </c>
      <c r="BI521" s="144">
        <f>IF(N521="nulová",J521,0)</f>
        <v>0</v>
      </c>
      <c r="BJ521" s="17" t="s">
        <v>83</v>
      </c>
      <c r="BK521" s="144">
        <f>ROUND(I521*H521,2)</f>
        <v>0</v>
      </c>
      <c r="BL521" s="17" t="s">
        <v>218</v>
      </c>
      <c r="BM521" s="143" t="s">
        <v>862</v>
      </c>
    </row>
    <row r="522" spans="2:65" s="1" customFormat="1" ht="33" customHeight="1" x14ac:dyDescent="0.2">
      <c r="B522" s="132"/>
      <c r="C522" s="133" t="s">
        <v>863</v>
      </c>
      <c r="D522" s="133" t="s">
        <v>135</v>
      </c>
      <c r="E522" s="134" t="s">
        <v>864</v>
      </c>
      <c r="F522" s="135" t="s">
        <v>865</v>
      </c>
      <c r="G522" s="136" t="s">
        <v>397</v>
      </c>
      <c r="H522" s="137">
        <v>1</v>
      </c>
      <c r="I522" s="138">
        <v>0</v>
      </c>
      <c r="J522" s="138">
        <f>ROUND(I522*H522,2)</f>
        <v>0</v>
      </c>
      <c r="K522" s="135" t="s">
        <v>139</v>
      </c>
      <c r="L522" s="29"/>
      <c r="M522" s="139" t="s">
        <v>1</v>
      </c>
      <c r="N522" s="140" t="s">
        <v>41</v>
      </c>
      <c r="O522" s="141">
        <v>0.41</v>
      </c>
      <c r="P522" s="141">
        <f>O522*H522</f>
        <v>0.41</v>
      </c>
      <c r="Q522" s="141">
        <v>5.13E-3</v>
      </c>
      <c r="R522" s="141">
        <f>Q522*H522</f>
        <v>5.13E-3</v>
      </c>
      <c r="S522" s="141">
        <v>0</v>
      </c>
      <c r="T522" s="142">
        <f>S522*H522</f>
        <v>0</v>
      </c>
      <c r="AR522" s="143" t="s">
        <v>218</v>
      </c>
      <c r="AT522" s="143" t="s">
        <v>135</v>
      </c>
      <c r="AU522" s="143" t="s">
        <v>85</v>
      </c>
      <c r="AY522" s="17" t="s">
        <v>133</v>
      </c>
      <c r="BE522" s="144">
        <f>IF(N522="základní",J522,0)</f>
        <v>0</v>
      </c>
      <c r="BF522" s="144">
        <f>IF(N522="snížená",J522,0)</f>
        <v>0</v>
      </c>
      <c r="BG522" s="144">
        <f>IF(N522="zákl. přenesená",J522,0)</f>
        <v>0</v>
      </c>
      <c r="BH522" s="144">
        <f>IF(N522="sníž. přenesená",J522,0)</f>
        <v>0</v>
      </c>
      <c r="BI522" s="144">
        <f>IF(N522="nulová",J522,0)</f>
        <v>0</v>
      </c>
      <c r="BJ522" s="17" t="s">
        <v>83</v>
      </c>
      <c r="BK522" s="144">
        <f>ROUND(I522*H522,2)</f>
        <v>0</v>
      </c>
      <c r="BL522" s="17" t="s">
        <v>218</v>
      </c>
      <c r="BM522" s="143" t="s">
        <v>866</v>
      </c>
    </row>
    <row r="523" spans="2:65" s="1" customFormat="1" ht="24.2" customHeight="1" x14ac:dyDescent="0.2">
      <c r="B523" s="132"/>
      <c r="C523" s="169" t="s">
        <v>867</v>
      </c>
      <c r="D523" s="169" t="s">
        <v>326</v>
      </c>
      <c r="E523" s="170" t="s">
        <v>868</v>
      </c>
      <c r="F523" s="171" t="s">
        <v>869</v>
      </c>
      <c r="G523" s="172" t="s">
        <v>397</v>
      </c>
      <c r="H523" s="173">
        <v>4</v>
      </c>
      <c r="I523" s="174">
        <v>0</v>
      </c>
      <c r="J523" s="174">
        <f>ROUND(I523*H523,2)</f>
        <v>0</v>
      </c>
      <c r="K523" s="171" t="s">
        <v>139</v>
      </c>
      <c r="L523" s="175"/>
      <c r="M523" s="176" t="s">
        <v>1</v>
      </c>
      <c r="N523" s="177" t="s">
        <v>41</v>
      </c>
      <c r="O523" s="141">
        <v>0</v>
      </c>
      <c r="P523" s="141">
        <f>O523*H523</f>
        <v>0</v>
      </c>
      <c r="Q523" s="141">
        <v>6.8999999999999997E-4</v>
      </c>
      <c r="R523" s="141">
        <f>Q523*H523</f>
        <v>2.7599999999999999E-3</v>
      </c>
      <c r="S523" s="141">
        <v>0</v>
      </c>
      <c r="T523" s="142">
        <f>S523*H523</f>
        <v>0</v>
      </c>
      <c r="AR523" s="143" t="s">
        <v>296</v>
      </c>
      <c r="AT523" s="143" t="s">
        <v>326</v>
      </c>
      <c r="AU523" s="143" t="s">
        <v>85</v>
      </c>
      <c r="AY523" s="17" t="s">
        <v>133</v>
      </c>
      <c r="BE523" s="144">
        <f>IF(N523="základní",J523,0)</f>
        <v>0</v>
      </c>
      <c r="BF523" s="144">
        <f>IF(N523="snížená",J523,0)</f>
        <v>0</v>
      </c>
      <c r="BG523" s="144">
        <f>IF(N523="zákl. přenesená",J523,0)</f>
        <v>0</v>
      </c>
      <c r="BH523" s="144">
        <f>IF(N523="sníž. přenesená",J523,0)</f>
        <v>0</v>
      </c>
      <c r="BI523" s="144">
        <f>IF(N523="nulová",J523,0)</f>
        <v>0</v>
      </c>
      <c r="BJ523" s="17" t="s">
        <v>83</v>
      </c>
      <c r="BK523" s="144">
        <f>ROUND(I523*H523,2)</f>
        <v>0</v>
      </c>
      <c r="BL523" s="17" t="s">
        <v>218</v>
      </c>
      <c r="BM523" s="143" t="s">
        <v>870</v>
      </c>
    </row>
    <row r="524" spans="2:65" s="1" customFormat="1" ht="21.75" customHeight="1" x14ac:dyDescent="0.2">
      <c r="B524" s="132"/>
      <c r="C524" s="169" t="s">
        <v>871</v>
      </c>
      <c r="D524" s="169" t="s">
        <v>326</v>
      </c>
      <c r="E524" s="170" t="s">
        <v>872</v>
      </c>
      <c r="F524" s="171" t="s">
        <v>873</v>
      </c>
      <c r="G524" s="172" t="s">
        <v>397</v>
      </c>
      <c r="H524" s="173">
        <v>2</v>
      </c>
      <c r="I524" s="174">
        <v>0</v>
      </c>
      <c r="J524" s="174">
        <f>ROUND(I524*H524,2)</f>
        <v>0</v>
      </c>
      <c r="K524" s="171" t="s">
        <v>139</v>
      </c>
      <c r="L524" s="175"/>
      <c r="M524" s="176" t="s">
        <v>1</v>
      </c>
      <c r="N524" s="177" t="s">
        <v>41</v>
      </c>
      <c r="O524" s="141">
        <v>0</v>
      </c>
      <c r="P524" s="141">
        <f>O524*H524</f>
        <v>0</v>
      </c>
      <c r="Q524" s="141">
        <v>3.8999999999999999E-4</v>
      </c>
      <c r="R524" s="141">
        <f>Q524*H524</f>
        <v>7.7999999999999999E-4</v>
      </c>
      <c r="S524" s="141">
        <v>0</v>
      </c>
      <c r="T524" s="142">
        <f>S524*H524</f>
        <v>0</v>
      </c>
      <c r="AR524" s="143" t="s">
        <v>296</v>
      </c>
      <c r="AT524" s="143" t="s">
        <v>326</v>
      </c>
      <c r="AU524" s="143" t="s">
        <v>85</v>
      </c>
      <c r="AY524" s="17" t="s">
        <v>133</v>
      </c>
      <c r="BE524" s="144">
        <f>IF(N524="základní",J524,0)</f>
        <v>0</v>
      </c>
      <c r="BF524" s="144">
        <f>IF(N524="snížená",J524,0)</f>
        <v>0</v>
      </c>
      <c r="BG524" s="144">
        <f>IF(N524="zákl. přenesená",J524,0)</f>
        <v>0</v>
      </c>
      <c r="BH524" s="144">
        <f>IF(N524="sníž. přenesená",J524,0)</f>
        <v>0</v>
      </c>
      <c r="BI524" s="144">
        <f>IF(N524="nulová",J524,0)</f>
        <v>0</v>
      </c>
      <c r="BJ524" s="17" t="s">
        <v>83</v>
      </c>
      <c r="BK524" s="144">
        <f>ROUND(I524*H524,2)</f>
        <v>0</v>
      </c>
      <c r="BL524" s="17" t="s">
        <v>218</v>
      </c>
      <c r="BM524" s="143" t="s">
        <v>874</v>
      </c>
    </row>
    <row r="525" spans="2:65" s="1" customFormat="1" ht="44.25" customHeight="1" x14ac:dyDescent="0.2">
      <c r="B525" s="132"/>
      <c r="C525" s="133" t="s">
        <v>875</v>
      </c>
      <c r="D525" s="133" t="s">
        <v>135</v>
      </c>
      <c r="E525" s="134" t="s">
        <v>876</v>
      </c>
      <c r="F525" s="135" t="s">
        <v>877</v>
      </c>
      <c r="G525" s="136" t="s">
        <v>310</v>
      </c>
      <c r="H525" s="137">
        <v>1.4999999999999999E-2</v>
      </c>
      <c r="I525" s="138">
        <v>0</v>
      </c>
      <c r="J525" s="138">
        <f>ROUND(I525*H525,2)</f>
        <v>0</v>
      </c>
      <c r="K525" s="135" t="s">
        <v>139</v>
      </c>
      <c r="L525" s="29"/>
      <c r="M525" s="180" t="s">
        <v>1</v>
      </c>
      <c r="N525" s="181" t="s">
        <v>41</v>
      </c>
      <c r="O525" s="182">
        <v>0.85</v>
      </c>
      <c r="P525" s="182">
        <f>O525*H525</f>
        <v>1.2749999999999999E-2</v>
      </c>
      <c r="Q525" s="182">
        <v>0</v>
      </c>
      <c r="R525" s="182">
        <f>Q525*H525</f>
        <v>0</v>
      </c>
      <c r="S525" s="182">
        <v>0</v>
      </c>
      <c r="T525" s="183">
        <f>S525*H525</f>
        <v>0</v>
      </c>
      <c r="AR525" s="143" t="s">
        <v>218</v>
      </c>
      <c r="AT525" s="143" t="s">
        <v>135</v>
      </c>
      <c r="AU525" s="143" t="s">
        <v>85</v>
      </c>
      <c r="AY525" s="17" t="s">
        <v>133</v>
      </c>
      <c r="BE525" s="144">
        <f>IF(N525="základní",J525,0)</f>
        <v>0</v>
      </c>
      <c r="BF525" s="144">
        <f>IF(N525="snížená",J525,0)</f>
        <v>0</v>
      </c>
      <c r="BG525" s="144">
        <f>IF(N525="zákl. přenesená",J525,0)</f>
        <v>0</v>
      </c>
      <c r="BH525" s="144">
        <f>IF(N525="sníž. přenesená",J525,0)</f>
        <v>0</v>
      </c>
      <c r="BI525" s="144">
        <f>IF(N525="nulová",J525,0)</f>
        <v>0</v>
      </c>
      <c r="BJ525" s="17" t="s">
        <v>83</v>
      </c>
      <c r="BK525" s="144">
        <f>ROUND(I525*H525,2)</f>
        <v>0</v>
      </c>
      <c r="BL525" s="17" t="s">
        <v>218</v>
      </c>
      <c r="BM525" s="143" t="s">
        <v>878</v>
      </c>
    </row>
    <row r="526" spans="2:65" s="1" customFormat="1" ht="6.95" customHeight="1" x14ac:dyDescent="0.2">
      <c r="B526" s="41"/>
      <c r="C526" s="42"/>
      <c r="D526" s="42"/>
      <c r="E526" s="42"/>
      <c r="F526" s="42"/>
      <c r="G526" s="42"/>
      <c r="H526" s="42"/>
      <c r="I526" s="42"/>
      <c r="J526" s="42"/>
      <c r="K526" s="42"/>
      <c r="L526" s="29"/>
    </row>
  </sheetData>
  <autoFilter ref="C133:K525" xr:uid="{00000000-0009-0000-0000-000001000000}"/>
  <mergeCells count="11">
    <mergeCell ref="E126:H126"/>
    <mergeCell ref="E7:H7"/>
    <mergeCell ref="E9:H9"/>
    <mergeCell ref="E11:H11"/>
    <mergeCell ref="E29:H29"/>
    <mergeCell ref="E85:H85"/>
    <mergeCell ref="L2:V2"/>
    <mergeCell ref="E87:H87"/>
    <mergeCell ref="E89:H89"/>
    <mergeCell ref="E122:H122"/>
    <mergeCell ref="E124:H124"/>
  </mergeCells>
  <pageMargins left="0.39374999999999999" right="0.39374999999999999" top="0.39374999999999999" bottom="0.39374999999999999" header="0" footer="0"/>
  <pageSetup paperSize="9" scale="45" fitToHeight="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52"/>
  <sheetViews>
    <sheetView showGridLines="0" topLeftCell="A130" workbookViewId="0">
      <selection activeCell="I148" sqref="I148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1.6640625" customWidth="1"/>
    <col min="13" max="13" width="10.83203125" customWidth="1"/>
    <col min="15" max="20" width="14.1640625" customWidth="1"/>
    <col min="21" max="21" width="16.33203125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AT2" s="17" t="s">
        <v>93</v>
      </c>
    </row>
    <row r="3" spans="2:46" ht="6.95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 x14ac:dyDescent="0.2">
      <c r="B4" s="20"/>
      <c r="D4" s="21" t="s">
        <v>94</v>
      </c>
      <c r="L4" s="20"/>
      <c r="M4" s="90" t="s">
        <v>10</v>
      </c>
      <c r="AT4" s="17" t="s">
        <v>3</v>
      </c>
    </row>
    <row r="5" spans="2:46" ht="6.95" customHeight="1" x14ac:dyDescent="0.2">
      <c r="B5" s="20"/>
      <c r="L5" s="20"/>
    </row>
    <row r="6" spans="2:46" ht="12" customHeight="1" x14ac:dyDescent="0.2">
      <c r="B6" s="20"/>
      <c r="D6" s="26" t="s">
        <v>14</v>
      </c>
      <c r="L6" s="20"/>
    </row>
    <row r="7" spans="2:46" ht="26.25" customHeight="1" x14ac:dyDescent="0.2">
      <c r="B7" s="20"/>
      <c r="E7" s="225" t="str">
        <f>'Rekapitulace stavby'!K6</f>
        <v>Semily - obnova vodovodní shybky u sauny</v>
      </c>
      <c r="F7" s="227"/>
      <c r="G7" s="227"/>
      <c r="H7" s="227"/>
      <c r="L7" s="20"/>
    </row>
    <row r="8" spans="2:46" ht="12" customHeight="1" x14ac:dyDescent="0.2">
      <c r="B8" s="20"/>
      <c r="D8" s="26" t="s">
        <v>95</v>
      </c>
      <c r="L8" s="20"/>
    </row>
    <row r="9" spans="2:46" s="1" customFormat="1" ht="16.5" customHeight="1" x14ac:dyDescent="0.2">
      <c r="B9" s="29"/>
      <c r="E9" s="225" t="s">
        <v>96</v>
      </c>
      <c r="F9" s="226"/>
      <c r="G9" s="226"/>
      <c r="H9" s="226"/>
      <c r="L9" s="29"/>
    </row>
    <row r="10" spans="2:46" s="1" customFormat="1" ht="12" customHeight="1" x14ac:dyDescent="0.2">
      <c r="B10" s="29"/>
      <c r="D10" s="26" t="s">
        <v>97</v>
      </c>
      <c r="L10" s="29"/>
    </row>
    <row r="11" spans="2:46" s="1" customFormat="1" ht="16.5" customHeight="1" x14ac:dyDescent="0.2">
      <c r="B11" s="29"/>
      <c r="E11" s="203" t="s">
        <v>879</v>
      </c>
      <c r="F11" s="226"/>
      <c r="G11" s="226"/>
      <c r="H11" s="226"/>
      <c r="L11" s="29"/>
    </row>
    <row r="12" spans="2:46" s="1" customFormat="1" x14ac:dyDescent="0.2">
      <c r="B12" s="29"/>
      <c r="L12" s="29"/>
    </row>
    <row r="13" spans="2:46" s="1" customFormat="1" ht="12" customHeight="1" x14ac:dyDescent="0.2">
      <c r="B13" s="29"/>
      <c r="D13" s="26" t="s">
        <v>15</v>
      </c>
      <c r="F13" s="24" t="s">
        <v>1</v>
      </c>
      <c r="I13" s="26" t="s">
        <v>16</v>
      </c>
      <c r="J13" s="24" t="s">
        <v>1</v>
      </c>
      <c r="L13" s="29"/>
    </row>
    <row r="14" spans="2:46" s="1" customFormat="1" ht="12" customHeight="1" x14ac:dyDescent="0.2">
      <c r="B14" s="29"/>
      <c r="D14" s="26" t="s">
        <v>17</v>
      </c>
      <c r="F14" s="24" t="s">
        <v>18</v>
      </c>
      <c r="I14" s="26" t="s">
        <v>19</v>
      </c>
      <c r="J14" s="49" t="str">
        <f>'Rekapitulace stavby'!AN8</f>
        <v>19. 4. 2022</v>
      </c>
      <c r="L14" s="29"/>
    </row>
    <row r="15" spans="2:46" s="1" customFormat="1" ht="10.9" customHeight="1" x14ac:dyDescent="0.2">
      <c r="B15" s="29"/>
      <c r="L15" s="29"/>
    </row>
    <row r="16" spans="2:46" s="1" customFormat="1" ht="12" customHeight="1" x14ac:dyDescent="0.2">
      <c r="B16" s="29"/>
      <c r="D16" s="26" t="s">
        <v>21</v>
      </c>
      <c r="I16" s="26" t="s">
        <v>22</v>
      </c>
      <c r="J16" s="24" t="s">
        <v>1</v>
      </c>
      <c r="L16" s="29"/>
    </row>
    <row r="17" spans="2:12" s="1" customFormat="1" ht="18" customHeight="1" x14ac:dyDescent="0.2">
      <c r="B17" s="29"/>
      <c r="E17" s="24" t="s">
        <v>23</v>
      </c>
      <c r="I17" s="26" t="s">
        <v>24</v>
      </c>
      <c r="J17" s="24" t="s">
        <v>1</v>
      </c>
      <c r="L17" s="29"/>
    </row>
    <row r="18" spans="2:12" s="1" customFormat="1" ht="6.95" customHeight="1" x14ac:dyDescent="0.2">
      <c r="B18" s="29"/>
      <c r="L18" s="29"/>
    </row>
    <row r="19" spans="2:12" s="1" customFormat="1" ht="12" customHeight="1" x14ac:dyDescent="0.2">
      <c r="B19" s="29"/>
      <c r="D19" s="26" t="s">
        <v>25</v>
      </c>
      <c r="I19" s="26" t="s">
        <v>22</v>
      </c>
      <c r="J19" s="24" t="s">
        <v>1</v>
      </c>
      <c r="L19" s="29"/>
    </row>
    <row r="20" spans="2:12" s="1" customFormat="1" ht="18" customHeight="1" x14ac:dyDescent="0.2">
      <c r="B20" s="29"/>
      <c r="E20" s="24" t="s">
        <v>26</v>
      </c>
      <c r="I20" s="26" t="s">
        <v>24</v>
      </c>
      <c r="J20" s="24" t="s">
        <v>1</v>
      </c>
      <c r="L20" s="29"/>
    </row>
    <row r="21" spans="2:12" s="1" customFormat="1" ht="6.95" customHeight="1" x14ac:dyDescent="0.2">
      <c r="B21" s="29"/>
      <c r="L21" s="29"/>
    </row>
    <row r="22" spans="2:12" s="1" customFormat="1" ht="12" customHeight="1" x14ac:dyDescent="0.2">
      <c r="B22" s="29"/>
      <c r="D22" s="26" t="s">
        <v>27</v>
      </c>
      <c r="I22" s="26" t="s">
        <v>22</v>
      </c>
      <c r="J22" s="24" t="s">
        <v>28</v>
      </c>
      <c r="L22" s="29"/>
    </row>
    <row r="23" spans="2:12" s="1" customFormat="1" ht="18" customHeight="1" x14ac:dyDescent="0.2">
      <c r="B23" s="29"/>
      <c r="E23" s="24" t="s">
        <v>29</v>
      </c>
      <c r="I23" s="26" t="s">
        <v>24</v>
      </c>
      <c r="J23" s="24" t="s">
        <v>30</v>
      </c>
      <c r="L23" s="29"/>
    </row>
    <row r="24" spans="2:12" s="1" customFormat="1" ht="6.95" customHeight="1" x14ac:dyDescent="0.2">
      <c r="B24" s="29"/>
      <c r="L24" s="29"/>
    </row>
    <row r="25" spans="2:12" s="1" customFormat="1" ht="12" customHeight="1" x14ac:dyDescent="0.2">
      <c r="B25" s="29"/>
      <c r="D25" s="26" t="s">
        <v>32</v>
      </c>
      <c r="I25" s="26" t="s">
        <v>22</v>
      </c>
      <c r="J25" s="24" t="s">
        <v>1</v>
      </c>
      <c r="L25" s="29"/>
    </row>
    <row r="26" spans="2:12" s="1" customFormat="1" ht="18" customHeight="1" x14ac:dyDescent="0.2">
      <c r="B26" s="29"/>
      <c r="E26" s="24" t="s">
        <v>33</v>
      </c>
      <c r="I26" s="26" t="s">
        <v>24</v>
      </c>
      <c r="J26" s="24" t="s">
        <v>1</v>
      </c>
      <c r="L26" s="29"/>
    </row>
    <row r="27" spans="2:12" s="1" customFormat="1" ht="6.95" customHeight="1" x14ac:dyDescent="0.2">
      <c r="B27" s="29"/>
      <c r="L27" s="29"/>
    </row>
    <row r="28" spans="2:12" s="1" customFormat="1" ht="12" customHeight="1" x14ac:dyDescent="0.2">
      <c r="B28" s="29"/>
      <c r="D28" s="26" t="s">
        <v>34</v>
      </c>
      <c r="L28" s="29"/>
    </row>
    <row r="29" spans="2:12" s="7" customFormat="1" ht="71.25" customHeight="1" x14ac:dyDescent="0.2">
      <c r="B29" s="91"/>
      <c r="E29" s="221" t="s">
        <v>35</v>
      </c>
      <c r="F29" s="221"/>
      <c r="G29" s="221"/>
      <c r="H29" s="221"/>
      <c r="L29" s="91"/>
    </row>
    <row r="30" spans="2:12" s="1" customFormat="1" ht="6.95" customHeight="1" x14ac:dyDescent="0.2">
      <c r="B30" s="29"/>
      <c r="L30" s="29"/>
    </row>
    <row r="31" spans="2:12" s="1" customFormat="1" ht="6.95" customHeight="1" x14ac:dyDescent="0.2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25.35" customHeight="1" x14ac:dyDescent="0.2">
      <c r="B32" s="29"/>
      <c r="D32" s="92" t="s">
        <v>36</v>
      </c>
      <c r="J32" s="63">
        <f>ROUND(J121, 2)</f>
        <v>100000</v>
      </c>
      <c r="L32" s="29"/>
    </row>
    <row r="33" spans="2:12" s="1" customFormat="1" ht="6.95" customHeight="1" x14ac:dyDescent="0.2">
      <c r="B33" s="29"/>
      <c r="D33" s="50"/>
      <c r="E33" s="50"/>
      <c r="F33" s="50"/>
      <c r="G33" s="50"/>
      <c r="H33" s="50"/>
      <c r="I33" s="50"/>
      <c r="J33" s="50"/>
      <c r="K33" s="50"/>
      <c r="L33" s="29"/>
    </row>
    <row r="34" spans="2:12" s="1" customFormat="1" ht="14.45" customHeight="1" x14ac:dyDescent="0.2">
      <c r="B34" s="29"/>
      <c r="F34" s="32" t="s">
        <v>38</v>
      </c>
      <c r="I34" s="32" t="s">
        <v>37</v>
      </c>
      <c r="J34" s="32" t="s">
        <v>39</v>
      </c>
      <c r="L34" s="29"/>
    </row>
    <row r="35" spans="2:12" s="1" customFormat="1" ht="14.45" customHeight="1" x14ac:dyDescent="0.2">
      <c r="B35" s="29"/>
      <c r="D35" s="52" t="s">
        <v>40</v>
      </c>
      <c r="E35" s="26" t="s">
        <v>41</v>
      </c>
      <c r="F35" s="83">
        <f>ROUND((SUM(BE121:BE151)),  2)</f>
        <v>100000</v>
      </c>
      <c r="I35" s="93">
        <v>0.21</v>
      </c>
      <c r="J35" s="83">
        <f>ROUND(((SUM(BE121:BE151))*I35),  2)</f>
        <v>21000</v>
      </c>
      <c r="L35" s="29"/>
    </row>
    <row r="36" spans="2:12" s="1" customFormat="1" ht="14.45" customHeight="1" x14ac:dyDescent="0.2">
      <c r="B36" s="29"/>
      <c r="E36" s="26" t="s">
        <v>42</v>
      </c>
      <c r="F36" s="83">
        <f>ROUND((SUM(BF121:BF151)),  2)</f>
        <v>0</v>
      </c>
      <c r="I36" s="93">
        <v>0.15</v>
      </c>
      <c r="J36" s="83">
        <f>ROUND(((SUM(BF121:BF151))*I36),  2)</f>
        <v>0</v>
      </c>
      <c r="L36" s="29"/>
    </row>
    <row r="37" spans="2:12" s="1" customFormat="1" ht="14.45" hidden="1" customHeight="1" x14ac:dyDescent="0.2">
      <c r="B37" s="29"/>
      <c r="E37" s="26" t="s">
        <v>43</v>
      </c>
      <c r="F37" s="83">
        <f>ROUND((SUM(BG121:BG151)),  2)</f>
        <v>0</v>
      </c>
      <c r="I37" s="93">
        <v>0.21</v>
      </c>
      <c r="J37" s="83">
        <f>0</f>
        <v>0</v>
      </c>
      <c r="L37" s="29"/>
    </row>
    <row r="38" spans="2:12" s="1" customFormat="1" ht="14.45" hidden="1" customHeight="1" x14ac:dyDescent="0.2">
      <c r="B38" s="29"/>
      <c r="E38" s="26" t="s">
        <v>44</v>
      </c>
      <c r="F38" s="83">
        <f>ROUND((SUM(BH121:BH151)),  2)</f>
        <v>0</v>
      </c>
      <c r="I38" s="93">
        <v>0.15</v>
      </c>
      <c r="J38" s="83">
        <f>0</f>
        <v>0</v>
      </c>
      <c r="L38" s="29"/>
    </row>
    <row r="39" spans="2:12" s="1" customFormat="1" ht="14.45" hidden="1" customHeight="1" x14ac:dyDescent="0.2">
      <c r="B39" s="29"/>
      <c r="E39" s="26" t="s">
        <v>45</v>
      </c>
      <c r="F39" s="83">
        <f>ROUND((SUM(BI121:BI151)),  2)</f>
        <v>0</v>
      </c>
      <c r="I39" s="93">
        <v>0</v>
      </c>
      <c r="J39" s="83">
        <f>0</f>
        <v>0</v>
      </c>
      <c r="L39" s="29"/>
    </row>
    <row r="40" spans="2:12" s="1" customFormat="1" ht="6.95" customHeight="1" x14ac:dyDescent="0.2">
      <c r="B40" s="29"/>
      <c r="L40" s="29"/>
    </row>
    <row r="41" spans="2:12" s="1" customFormat="1" ht="25.35" customHeight="1" x14ac:dyDescent="0.2">
      <c r="B41" s="29"/>
      <c r="C41" s="94"/>
      <c r="D41" s="95" t="s">
        <v>46</v>
      </c>
      <c r="E41" s="54"/>
      <c r="F41" s="54"/>
      <c r="G41" s="96" t="s">
        <v>47</v>
      </c>
      <c r="H41" s="97" t="s">
        <v>48</v>
      </c>
      <c r="I41" s="54"/>
      <c r="J41" s="98">
        <f>SUM(J32:J39)</f>
        <v>121000</v>
      </c>
      <c r="K41" s="99"/>
      <c r="L41" s="29"/>
    </row>
    <row r="42" spans="2:12" s="1" customFormat="1" ht="14.45" customHeight="1" x14ac:dyDescent="0.2">
      <c r="B42" s="29"/>
      <c r="L42" s="29"/>
    </row>
    <row r="43" spans="2:12" ht="14.45" customHeight="1" x14ac:dyDescent="0.2">
      <c r="B43" s="20"/>
      <c r="L43" s="20"/>
    </row>
    <row r="44" spans="2:12" ht="14.45" customHeight="1" x14ac:dyDescent="0.2">
      <c r="B44" s="20"/>
      <c r="L44" s="20"/>
    </row>
    <row r="45" spans="2:12" ht="14.45" customHeight="1" x14ac:dyDescent="0.2">
      <c r="B45" s="20"/>
      <c r="L45" s="20"/>
    </row>
    <row r="46" spans="2:12" ht="14.45" customHeight="1" x14ac:dyDescent="0.2">
      <c r="B46" s="20"/>
      <c r="L46" s="20"/>
    </row>
    <row r="47" spans="2:12" ht="14.45" customHeight="1" x14ac:dyDescent="0.2">
      <c r="B47" s="20"/>
      <c r="L47" s="20"/>
    </row>
    <row r="48" spans="2:12" ht="14.45" customHeight="1" x14ac:dyDescent="0.2">
      <c r="B48" s="20"/>
      <c r="L48" s="20"/>
    </row>
    <row r="49" spans="2:12" ht="14.45" customHeight="1" x14ac:dyDescent="0.2">
      <c r="B49" s="20"/>
      <c r="L49" s="20"/>
    </row>
    <row r="50" spans="2:12" s="1" customFormat="1" ht="14.45" customHeight="1" x14ac:dyDescent="0.2">
      <c r="B50" s="29"/>
      <c r="D50" s="38" t="s">
        <v>49</v>
      </c>
      <c r="E50" s="39"/>
      <c r="F50" s="39"/>
      <c r="G50" s="38" t="s">
        <v>50</v>
      </c>
      <c r="H50" s="39"/>
      <c r="I50" s="39"/>
      <c r="J50" s="39"/>
      <c r="K50" s="39"/>
      <c r="L50" s="29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2.75" x14ac:dyDescent="0.2">
      <c r="B61" s="29"/>
      <c r="D61" s="40" t="s">
        <v>51</v>
      </c>
      <c r="E61" s="31"/>
      <c r="F61" s="100" t="s">
        <v>52</v>
      </c>
      <c r="G61" s="40" t="s">
        <v>51</v>
      </c>
      <c r="H61" s="31"/>
      <c r="I61" s="31"/>
      <c r="J61" s="101" t="s">
        <v>52</v>
      </c>
      <c r="K61" s="31"/>
      <c r="L61" s="29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2.75" x14ac:dyDescent="0.2">
      <c r="B65" s="29"/>
      <c r="D65" s="38" t="s">
        <v>53</v>
      </c>
      <c r="E65" s="39"/>
      <c r="F65" s="39"/>
      <c r="G65" s="38" t="s">
        <v>54</v>
      </c>
      <c r="H65" s="39"/>
      <c r="I65" s="39"/>
      <c r="J65" s="39"/>
      <c r="K65" s="39"/>
      <c r="L65" s="29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2.75" x14ac:dyDescent="0.2">
      <c r="B76" s="29"/>
      <c r="D76" s="40" t="s">
        <v>51</v>
      </c>
      <c r="E76" s="31"/>
      <c r="F76" s="100" t="s">
        <v>52</v>
      </c>
      <c r="G76" s="40" t="s">
        <v>51</v>
      </c>
      <c r="H76" s="31"/>
      <c r="I76" s="31"/>
      <c r="J76" s="101" t="s">
        <v>52</v>
      </c>
      <c r="K76" s="31"/>
      <c r="L76" s="29"/>
    </row>
    <row r="77" spans="2:12" s="1" customFormat="1" ht="14.45" customHeight="1" x14ac:dyDescent="0.2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12" s="1" customFormat="1" ht="6.95" customHeight="1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12" s="1" customFormat="1" ht="24.95" customHeight="1" x14ac:dyDescent="0.2">
      <c r="B82" s="29"/>
      <c r="C82" s="21" t="s">
        <v>99</v>
      </c>
      <c r="L82" s="29"/>
    </row>
    <row r="83" spans="2:12" s="1" customFormat="1" ht="6.95" customHeight="1" x14ac:dyDescent="0.2">
      <c r="B83" s="29"/>
      <c r="L83" s="29"/>
    </row>
    <row r="84" spans="2:12" s="1" customFormat="1" ht="12" customHeight="1" x14ac:dyDescent="0.2">
      <c r="B84" s="29"/>
      <c r="C84" s="26" t="s">
        <v>14</v>
      </c>
      <c r="L84" s="29"/>
    </row>
    <row r="85" spans="2:12" s="1" customFormat="1" ht="26.25" customHeight="1" x14ac:dyDescent="0.2">
      <c r="B85" s="29"/>
      <c r="E85" s="225" t="str">
        <f>E7</f>
        <v>Semily - obnova vodovodní shybky u sauny</v>
      </c>
      <c r="F85" s="227"/>
      <c r="G85" s="227"/>
      <c r="H85" s="227"/>
      <c r="L85" s="29"/>
    </row>
    <row r="86" spans="2:12" ht="12" customHeight="1" x14ac:dyDescent="0.2">
      <c r="B86" s="20"/>
      <c r="C86" s="26" t="s">
        <v>95</v>
      </c>
      <c r="L86" s="20"/>
    </row>
    <row r="87" spans="2:12" s="1" customFormat="1" ht="16.5" customHeight="1" x14ac:dyDescent="0.2">
      <c r="B87" s="29"/>
      <c r="E87" s="225" t="s">
        <v>96</v>
      </c>
      <c r="F87" s="226"/>
      <c r="G87" s="226"/>
      <c r="H87" s="226"/>
      <c r="L87" s="29"/>
    </row>
    <row r="88" spans="2:12" s="1" customFormat="1" ht="12" customHeight="1" x14ac:dyDescent="0.2">
      <c r="B88" s="29"/>
      <c r="C88" s="26" t="s">
        <v>97</v>
      </c>
      <c r="L88" s="29"/>
    </row>
    <row r="89" spans="2:12" s="1" customFormat="1" ht="16.5" customHeight="1" x14ac:dyDescent="0.2">
      <c r="B89" s="29"/>
      <c r="E89" s="203" t="str">
        <f>E11</f>
        <v>12 - Vedlejší a ostatní náklady</v>
      </c>
      <c r="F89" s="226"/>
      <c r="G89" s="226"/>
      <c r="H89" s="226"/>
      <c r="L89" s="29"/>
    </row>
    <row r="90" spans="2:12" s="1" customFormat="1" ht="6.95" customHeight="1" x14ac:dyDescent="0.2">
      <c r="B90" s="29"/>
      <c r="L90" s="29"/>
    </row>
    <row r="91" spans="2:12" s="1" customFormat="1" ht="12" customHeight="1" x14ac:dyDescent="0.2">
      <c r="B91" s="29"/>
      <c r="C91" s="26" t="s">
        <v>17</v>
      </c>
      <c r="F91" s="24" t="str">
        <f>F14</f>
        <v>Semily</v>
      </c>
      <c r="I91" s="26" t="s">
        <v>19</v>
      </c>
      <c r="J91" s="49" t="str">
        <f>IF(J14="","",J14)</f>
        <v>19. 4. 2022</v>
      </c>
      <c r="L91" s="29"/>
    </row>
    <row r="92" spans="2:12" s="1" customFormat="1" ht="6.95" customHeight="1" x14ac:dyDescent="0.2">
      <c r="B92" s="29"/>
      <c r="L92" s="29"/>
    </row>
    <row r="93" spans="2:12" s="1" customFormat="1" ht="15.2" customHeight="1" x14ac:dyDescent="0.2">
      <c r="B93" s="29"/>
      <c r="C93" s="26" t="s">
        <v>21</v>
      </c>
      <c r="F93" s="24" t="str">
        <f>E17</f>
        <v>VHS Turnov, Antonína Dvořáka 287, 511 01 Turnov</v>
      </c>
      <c r="I93" s="26" t="s">
        <v>27</v>
      </c>
      <c r="J93" s="27" t="str">
        <f>E23</f>
        <v>ŠINDLAR s.r.o.</v>
      </c>
      <c r="L93" s="29"/>
    </row>
    <row r="94" spans="2:12" s="1" customFormat="1" ht="15.2" customHeight="1" x14ac:dyDescent="0.2">
      <c r="B94" s="29"/>
      <c r="C94" s="26" t="s">
        <v>25</v>
      </c>
      <c r="F94" s="24" t="str">
        <f>IF(E20="","",E20)</f>
        <v>Dle výběrového řízení</v>
      </c>
      <c r="I94" s="26" t="s">
        <v>32</v>
      </c>
      <c r="J94" s="27" t="str">
        <f>E26</f>
        <v>Roman Bárta</v>
      </c>
      <c r="L94" s="29"/>
    </row>
    <row r="95" spans="2:12" s="1" customFormat="1" ht="10.35" customHeight="1" x14ac:dyDescent="0.2">
      <c r="B95" s="29"/>
      <c r="L95" s="29"/>
    </row>
    <row r="96" spans="2:12" s="1" customFormat="1" ht="29.25" customHeight="1" x14ac:dyDescent="0.2">
      <c r="B96" s="29"/>
      <c r="C96" s="102" t="s">
        <v>100</v>
      </c>
      <c r="D96" s="94"/>
      <c r="E96" s="94"/>
      <c r="F96" s="94"/>
      <c r="G96" s="94"/>
      <c r="H96" s="94"/>
      <c r="I96" s="94"/>
      <c r="J96" s="103" t="s">
        <v>101</v>
      </c>
      <c r="K96" s="94"/>
      <c r="L96" s="29"/>
    </row>
    <row r="97" spans="2:47" s="1" customFormat="1" ht="10.35" customHeight="1" x14ac:dyDescent="0.2">
      <c r="B97" s="29"/>
      <c r="L97" s="29"/>
    </row>
    <row r="98" spans="2:47" s="1" customFormat="1" ht="22.9" customHeight="1" x14ac:dyDescent="0.2">
      <c r="B98" s="29"/>
      <c r="C98" s="104" t="s">
        <v>102</v>
      </c>
      <c r="J98" s="63">
        <f>J121</f>
        <v>100000</v>
      </c>
      <c r="L98" s="29"/>
      <c r="AU98" s="17" t="s">
        <v>103</v>
      </c>
    </row>
    <row r="99" spans="2:47" s="8" customFormat="1" ht="24.95" customHeight="1" x14ac:dyDescent="0.2">
      <c r="B99" s="105"/>
      <c r="D99" s="106" t="s">
        <v>880</v>
      </c>
      <c r="E99" s="107"/>
      <c r="F99" s="107"/>
      <c r="G99" s="107"/>
      <c r="H99" s="107"/>
      <c r="I99" s="107"/>
      <c r="J99" s="108">
        <f>J122</f>
        <v>100000</v>
      </c>
      <c r="L99" s="105"/>
    </row>
    <row r="100" spans="2:47" s="1" customFormat="1" ht="21.75" customHeight="1" x14ac:dyDescent="0.2">
      <c r="B100" s="29"/>
      <c r="L100" s="29"/>
    </row>
    <row r="101" spans="2:47" s="1" customFormat="1" ht="6.95" customHeight="1" x14ac:dyDescent="0.2"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29"/>
    </row>
    <row r="105" spans="2:47" s="1" customFormat="1" ht="6.95" customHeight="1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29"/>
    </row>
    <row r="106" spans="2:47" s="1" customFormat="1" ht="24.95" customHeight="1" x14ac:dyDescent="0.2">
      <c r="B106" s="29"/>
      <c r="C106" s="21" t="s">
        <v>118</v>
      </c>
      <c r="L106" s="29"/>
    </row>
    <row r="107" spans="2:47" s="1" customFormat="1" ht="6.95" customHeight="1" x14ac:dyDescent="0.2">
      <c r="B107" s="29"/>
      <c r="L107" s="29"/>
    </row>
    <row r="108" spans="2:47" s="1" customFormat="1" ht="12" customHeight="1" x14ac:dyDescent="0.2">
      <c r="B108" s="29"/>
      <c r="C108" s="26" t="s">
        <v>14</v>
      </c>
      <c r="L108" s="29"/>
    </row>
    <row r="109" spans="2:47" s="1" customFormat="1" ht="26.25" customHeight="1" x14ac:dyDescent="0.2">
      <c r="B109" s="29"/>
      <c r="E109" s="225" t="str">
        <f>E7</f>
        <v>Semily - obnova vodovodní shybky u sauny</v>
      </c>
      <c r="F109" s="227"/>
      <c r="G109" s="227"/>
      <c r="H109" s="227"/>
      <c r="L109" s="29"/>
    </row>
    <row r="110" spans="2:47" ht="12" customHeight="1" x14ac:dyDescent="0.2">
      <c r="B110" s="20"/>
      <c r="C110" s="26" t="s">
        <v>95</v>
      </c>
      <c r="L110" s="20"/>
    </row>
    <row r="111" spans="2:47" s="1" customFormat="1" ht="16.5" customHeight="1" x14ac:dyDescent="0.2">
      <c r="B111" s="29"/>
      <c r="E111" s="225" t="s">
        <v>96</v>
      </c>
      <c r="F111" s="226"/>
      <c r="G111" s="226"/>
      <c r="H111" s="226"/>
      <c r="L111" s="29"/>
    </row>
    <row r="112" spans="2:47" s="1" customFormat="1" ht="12" customHeight="1" x14ac:dyDescent="0.2">
      <c r="B112" s="29"/>
      <c r="C112" s="26" t="s">
        <v>97</v>
      </c>
      <c r="L112" s="29"/>
    </row>
    <row r="113" spans="2:65" s="1" customFormat="1" ht="16.5" customHeight="1" x14ac:dyDescent="0.2">
      <c r="B113" s="29"/>
      <c r="E113" s="203" t="str">
        <f>E11</f>
        <v>12 - Vedlejší a ostatní náklady</v>
      </c>
      <c r="F113" s="226"/>
      <c r="G113" s="226"/>
      <c r="H113" s="226"/>
      <c r="L113" s="29"/>
    </row>
    <row r="114" spans="2:65" s="1" customFormat="1" ht="6.95" customHeight="1" x14ac:dyDescent="0.2">
      <c r="B114" s="29"/>
      <c r="L114" s="29"/>
    </row>
    <row r="115" spans="2:65" s="1" customFormat="1" ht="12" customHeight="1" x14ac:dyDescent="0.2">
      <c r="B115" s="29"/>
      <c r="C115" s="26" t="s">
        <v>17</v>
      </c>
      <c r="F115" s="24" t="str">
        <f>F14</f>
        <v>Semily</v>
      </c>
      <c r="I115" s="26" t="s">
        <v>19</v>
      </c>
      <c r="J115" s="49" t="str">
        <f>IF(J14="","",J14)</f>
        <v>19. 4. 2022</v>
      </c>
      <c r="L115" s="29"/>
    </row>
    <row r="116" spans="2:65" s="1" customFormat="1" ht="6.95" customHeight="1" x14ac:dyDescent="0.2">
      <c r="B116" s="29"/>
      <c r="L116" s="29"/>
    </row>
    <row r="117" spans="2:65" s="1" customFormat="1" ht="15.2" customHeight="1" x14ac:dyDescent="0.2">
      <c r="B117" s="29"/>
      <c r="C117" s="26" t="s">
        <v>21</v>
      </c>
      <c r="F117" s="24" t="str">
        <f>E17</f>
        <v>VHS Turnov, Antonína Dvořáka 287, 511 01 Turnov</v>
      </c>
      <c r="I117" s="26" t="s">
        <v>27</v>
      </c>
      <c r="J117" s="27" t="str">
        <f>E23</f>
        <v>ŠINDLAR s.r.o.</v>
      </c>
      <c r="L117" s="29"/>
    </row>
    <row r="118" spans="2:65" s="1" customFormat="1" ht="15.2" customHeight="1" x14ac:dyDescent="0.2">
      <c r="B118" s="29"/>
      <c r="C118" s="26" t="s">
        <v>25</v>
      </c>
      <c r="F118" s="24" t="str">
        <f>IF(E20="","",E20)</f>
        <v>Dle výběrového řízení</v>
      </c>
      <c r="I118" s="26" t="s">
        <v>32</v>
      </c>
      <c r="J118" s="27" t="str">
        <f>E26</f>
        <v>Roman Bárta</v>
      </c>
      <c r="L118" s="29"/>
    </row>
    <row r="119" spans="2:65" s="1" customFormat="1" ht="10.35" customHeight="1" x14ac:dyDescent="0.2">
      <c r="B119" s="29"/>
      <c r="L119" s="29"/>
    </row>
    <row r="120" spans="2:65" s="10" customFormat="1" ht="29.25" customHeight="1" x14ac:dyDescent="0.2">
      <c r="B120" s="113"/>
      <c r="C120" s="114" t="s">
        <v>119</v>
      </c>
      <c r="D120" s="115" t="s">
        <v>61</v>
      </c>
      <c r="E120" s="115" t="s">
        <v>57</v>
      </c>
      <c r="F120" s="115" t="s">
        <v>58</v>
      </c>
      <c r="G120" s="115" t="s">
        <v>120</v>
      </c>
      <c r="H120" s="115" t="s">
        <v>121</v>
      </c>
      <c r="I120" s="115" t="s">
        <v>122</v>
      </c>
      <c r="J120" s="115" t="s">
        <v>101</v>
      </c>
      <c r="K120" s="116" t="s">
        <v>123</v>
      </c>
      <c r="L120" s="113"/>
      <c r="M120" s="56" t="s">
        <v>1</v>
      </c>
      <c r="N120" s="57" t="s">
        <v>40</v>
      </c>
      <c r="O120" s="57" t="s">
        <v>124</v>
      </c>
      <c r="P120" s="57" t="s">
        <v>125</v>
      </c>
      <c r="Q120" s="57" t="s">
        <v>126</v>
      </c>
      <c r="R120" s="57" t="s">
        <v>127</v>
      </c>
      <c r="S120" s="57" t="s">
        <v>128</v>
      </c>
      <c r="T120" s="58" t="s">
        <v>129</v>
      </c>
    </row>
    <row r="121" spans="2:65" s="1" customFormat="1" ht="22.9" customHeight="1" x14ac:dyDescent="0.25">
      <c r="B121" s="29"/>
      <c r="C121" s="61" t="s">
        <v>130</v>
      </c>
      <c r="J121" s="117">
        <f>BK121</f>
        <v>100000</v>
      </c>
      <c r="L121" s="29"/>
      <c r="M121" s="59"/>
      <c r="N121" s="50"/>
      <c r="O121" s="50"/>
      <c r="P121" s="118">
        <f>P122</f>
        <v>0</v>
      </c>
      <c r="Q121" s="50"/>
      <c r="R121" s="118">
        <f>R122</f>
        <v>0</v>
      </c>
      <c r="S121" s="50"/>
      <c r="T121" s="119">
        <f>T122</f>
        <v>0</v>
      </c>
      <c r="AT121" s="17" t="s">
        <v>75</v>
      </c>
      <c r="AU121" s="17" t="s">
        <v>103</v>
      </c>
      <c r="BK121" s="120">
        <f>BK122</f>
        <v>100000</v>
      </c>
    </row>
    <row r="122" spans="2:65" s="11" customFormat="1" ht="25.9" customHeight="1" x14ac:dyDescent="0.2">
      <c r="B122" s="121"/>
      <c r="D122" s="122" t="s">
        <v>75</v>
      </c>
      <c r="E122" s="123" t="s">
        <v>881</v>
      </c>
      <c r="F122" s="123" t="s">
        <v>882</v>
      </c>
      <c r="J122" s="124">
        <f>BK122</f>
        <v>100000</v>
      </c>
      <c r="L122" s="121"/>
      <c r="M122" s="125"/>
      <c r="P122" s="126">
        <f>SUM(P123:P151)</f>
        <v>0</v>
      </c>
      <c r="R122" s="126">
        <f>SUM(R123:R151)</f>
        <v>0</v>
      </c>
      <c r="T122" s="127">
        <f>SUM(T123:T151)</f>
        <v>0</v>
      </c>
      <c r="AR122" s="122" t="s">
        <v>83</v>
      </c>
      <c r="AT122" s="128" t="s">
        <v>75</v>
      </c>
      <c r="AU122" s="128" t="s">
        <v>76</v>
      </c>
      <c r="AY122" s="122" t="s">
        <v>133</v>
      </c>
      <c r="BK122" s="129">
        <f>SUM(BK123:BK151)</f>
        <v>100000</v>
      </c>
    </row>
    <row r="123" spans="2:65" s="1" customFormat="1" ht="24.2" customHeight="1" x14ac:dyDescent="0.2">
      <c r="B123" s="132"/>
      <c r="C123" s="133" t="s">
        <v>83</v>
      </c>
      <c r="D123" s="133" t="s">
        <v>135</v>
      </c>
      <c r="E123" s="134" t="s">
        <v>883</v>
      </c>
      <c r="F123" s="135" t="s">
        <v>884</v>
      </c>
      <c r="G123" s="136" t="s">
        <v>885</v>
      </c>
      <c r="H123" s="137">
        <v>1</v>
      </c>
      <c r="I123" s="138">
        <v>0</v>
      </c>
      <c r="J123" s="138">
        <f t="shared" ref="J123:J144" si="0">ROUND(I123*H123,2)</f>
        <v>0</v>
      </c>
      <c r="K123" s="135" t="s">
        <v>1</v>
      </c>
      <c r="L123" s="29"/>
      <c r="M123" s="139" t="s">
        <v>1</v>
      </c>
      <c r="N123" s="140" t="s">
        <v>41</v>
      </c>
      <c r="O123" s="141">
        <v>0</v>
      </c>
      <c r="P123" s="141">
        <f t="shared" ref="P123:P144" si="1">O123*H123</f>
        <v>0</v>
      </c>
      <c r="Q123" s="141">
        <v>0</v>
      </c>
      <c r="R123" s="141">
        <f t="shared" ref="R123:R144" si="2">Q123*H123</f>
        <v>0</v>
      </c>
      <c r="S123" s="141">
        <v>0</v>
      </c>
      <c r="T123" s="142">
        <f t="shared" ref="T123:T144" si="3">S123*H123</f>
        <v>0</v>
      </c>
      <c r="AR123" s="143" t="s">
        <v>140</v>
      </c>
      <c r="AT123" s="143" t="s">
        <v>135</v>
      </c>
      <c r="AU123" s="143" t="s">
        <v>83</v>
      </c>
      <c r="AY123" s="17" t="s">
        <v>133</v>
      </c>
      <c r="BE123" s="144">
        <f t="shared" ref="BE123:BE144" si="4">IF(N123="základní",J123,0)</f>
        <v>0</v>
      </c>
      <c r="BF123" s="144">
        <f t="shared" ref="BF123:BF144" si="5">IF(N123="snížená",J123,0)</f>
        <v>0</v>
      </c>
      <c r="BG123" s="144">
        <f t="shared" ref="BG123:BG144" si="6">IF(N123="zákl. přenesená",J123,0)</f>
        <v>0</v>
      </c>
      <c r="BH123" s="144">
        <f t="shared" ref="BH123:BH144" si="7">IF(N123="sníž. přenesená",J123,0)</f>
        <v>0</v>
      </c>
      <c r="BI123" s="144">
        <f t="shared" ref="BI123:BI144" si="8">IF(N123="nulová",J123,0)</f>
        <v>0</v>
      </c>
      <c r="BJ123" s="17" t="s">
        <v>83</v>
      </c>
      <c r="BK123" s="144">
        <f t="shared" ref="BK123:BK144" si="9">ROUND(I123*H123,2)</f>
        <v>0</v>
      </c>
      <c r="BL123" s="17" t="s">
        <v>140</v>
      </c>
      <c r="BM123" s="143" t="s">
        <v>85</v>
      </c>
    </row>
    <row r="124" spans="2:65" s="1" customFormat="1" ht="37.9" customHeight="1" x14ac:dyDescent="0.2">
      <c r="B124" s="132"/>
      <c r="C124" s="133" t="s">
        <v>85</v>
      </c>
      <c r="D124" s="133" t="s">
        <v>135</v>
      </c>
      <c r="E124" s="134" t="s">
        <v>886</v>
      </c>
      <c r="F124" s="135" t="s">
        <v>887</v>
      </c>
      <c r="G124" s="136" t="s">
        <v>885</v>
      </c>
      <c r="H124" s="137">
        <v>1</v>
      </c>
      <c r="I124" s="138">
        <v>0</v>
      </c>
      <c r="J124" s="138">
        <f t="shared" si="0"/>
        <v>0</v>
      </c>
      <c r="K124" s="135" t="s">
        <v>1</v>
      </c>
      <c r="L124" s="29"/>
      <c r="M124" s="139" t="s">
        <v>1</v>
      </c>
      <c r="N124" s="140" t="s">
        <v>41</v>
      </c>
      <c r="O124" s="141">
        <v>0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140</v>
      </c>
      <c r="AT124" s="143" t="s">
        <v>135</v>
      </c>
      <c r="AU124" s="143" t="s">
        <v>83</v>
      </c>
      <c r="AY124" s="17" t="s">
        <v>133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83</v>
      </c>
      <c r="BK124" s="144">
        <f t="shared" si="9"/>
        <v>0</v>
      </c>
      <c r="BL124" s="17" t="s">
        <v>140</v>
      </c>
      <c r="BM124" s="143" t="s">
        <v>140</v>
      </c>
    </row>
    <row r="125" spans="2:65" s="1" customFormat="1" ht="21.75" customHeight="1" x14ac:dyDescent="0.2">
      <c r="B125" s="132"/>
      <c r="C125" s="133" t="s">
        <v>152</v>
      </c>
      <c r="D125" s="133" t="s">
        <v>135</v>
      </c>
      <c r="E125" s="134" t="s">
        <v>888</v>
      </c>
      <c r="F125" s="135" t="s">
        <v>889</v>
      </c>
      <c r="G125" s="136" t="s">
        <v>885</v>
      </c>
      <c r="H125" s="137">
        <v>1</v>
      </c>
      <c r="I125" s="138">
        <v>0</v>
      </c>
      <c r="J125" s="138">
        <f t="shared" si="0"/>
        <v>0</v>
      </c>
      <c r="K125" s="135" t="s">
        <v>1</v>
      </c>
      <c r="L125" s="29"/>
      <c r="M125" s="139" t="s">
        <v>1</v>
      </c>
      <c r="N125" s="140" t="s">
        <v>41</v>
      </c>
      <c r="O125" s="141">
        <v>0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140</v>
      </c>
      <c r="AT125" s="143" t="s">
        <v>135</v>
      </c>
      <c r="AU125" s="143" t="s">
        <v>83</v>
      </c>
      <c r="AY125" s="17" t="s">
        <v>133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83</v>
      </c>
      <c r="BK125" s="144">
        <f t="shared" si="9"/>
        <v>0</v>
      </c>
      <c r="BL125" s="17" t="s">
        <v>140</v>
      </c>
      <c r="BM125" s="143" t="s">
        <v>166</v>
      </c>
    </row>
    <row r="126" spans="2:65" s="1" customFormat="1" ht="33" customHeight="1" x14ac:dyDescent="0.2">
      <c r="B126" s="132"/>
      <c r="C126" s="133" t="s">
        <v>140</v>
      </c>
      <c r="D126" s="133" t="s">
        <v>135</v>
      </c>
      <c r="E126" s="134" t="s">
        <v>890</v>
      </c>
      <c r="F126" s="135" t="s">
        <v>891</v>
      </c>
      <c r="G126" s="136" t="s">
        <v>885</v>
      </c>
      <c r="H126" s="137">
        <v>1</v>
      </c>
      <c r="I126" s="138">
        <v>0</v>
      </c>
      <c r="J126" s="138">
        <f t="shared" si="0"/>
        <v>0</v>
      </c>
      <c r="K126" s="135" t="s">
        <v>1</v>
      </c>
      <c r="L126" s="29"/>
      <c r="M126" s="139" t="s">
        <v>1</v>
      </c>
      <c r="N126" s="140" t="s">
        <v>41</v>
      </c>
      <c r="O126" s="141">
        <v>0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140</v>
      </c>
      <c r="AT126" s="143" t="s">
        <v>135</v>
      </c>
      <c r="AU126" s="143" t="s">
        <v>83</v>
      </c>
      <c r="AY126" s="17" t="s">
        <v>133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83</v>
      </c>
      <c r="BK126" s="144">
        <f t="shared" si="9"/>
        <v>0</v>
      </c>
      <c r="BL126" s="17" t="s">
        <v>140</v>
      </c>
      <c r="BM126" s="143" t="s">
        <v>179</v>
      </c>
    </row>
    <row r="127" spans="2:65" s="1" customFormat="1" ht="37.9" customHeight="1" x14ac:dyDescent="0.2">
      <c r="B127" s="132"/>
      <c r="C127" s="133" t="s">
        <v>160</v>
      </c>
      <c r="D127" s="133" t="s">
        <v>135</v>
      </c>
      <c r="E127" s="134" t="s">
        <v>892</v>
      </c>
      <c r="F127" s="135" t="s">
        <v>893</v>
      </c>
      <c r="G127" s="136" t="s">
        <v>885</v>
      </c>
      <c r="H127" s="137">
        <v>1</v>
      </c>
      <c r="I127" s="138">
        <v>0</v>
      </c>
      <c r="J127" s="138">
        <f t="shared" si="0"/>
        <v>0</v>
      </c>
      <c r="K127" s="135" t="s">
        <v>1</v>
      </c>
      <c r="L127" s="29"/>
      <c r="M127" s="139" t="s">
        <v>1</v>
      </c>
      <c r="N127" s="140" t="s">
        <v>41</v>
      </c>
      <c r="O127" s="141">
        <v>0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140</v>
      </c>
      <c r="AT127" s="143" t="s">
        <v>135</v>
      </c>
      <c r="AU127" s="143" t="s">
        <v>83</v>
      </c>
      <c r="AY127" s="17" t="s">
        <v>133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83</v>
      </c>
      <c r="BK127" s="144">
        <f t="shared" si="9"/>
        <v>0</v>
      </c>
      <c r="BL127" s="17" t="s">
        <v>140</v>
      </c>
      <c r="BM127" s="143" t="s">
        <v>187</v>
      </c>
    </row>
    <row r="128" spans="2:65" s="1" customFormat="1" ht="44.25" customHeight="1" x14ac:dyDescent="0.2">
      <c r="B128" s="132"/>
      <c r="C128" s="133" t="s">
        <v>166</v>
      </c>
      <c r="D128" s="133" t="s">
        <v>135</v>
      </c>
      <c r="E128" s="134" t="s">
        <v>894</v>
      </c>
      <c r="F128" s="135" t="s">
        <v>895</v>
      </c>
      <c r="G128" s="136" t="s">
        <v>885</v>
      </c>
      <c r="H128" s="137">
        <v>1</v>
      </c>
      <c r="I128" s="138">
        <v>0</v>
      </c>
      <c r="J128" s="138">
        <f t="shared" si="0"/>
        <v>0</v>
      </c>
      <c r="K128" s="135" t="s">
        <v>1</v>
      </c>
      <c r="L128" s="29"/>
      <c r="M128" s="139" t="s">
        <v>1</v>
      </c>
      <c r="N128" s="140" t="s">
        <v>41</v>
      </c>
      <c r="O128" s="141">
        <v>0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140</v>
      </c>
      <c r="AT128" s="143" t="s">
        <v>135</v>
      </c>
      <c r="AU128" s="143" t="s">
        <v>83</v>
      </c>
      <c r="AY128" s="17" t="s">
        <v>133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83</v>
      </c>
      <c r="BK128" s="144">
        <f t="shared" si="9"/>
        <v>0</v>
      </c>
      <c r="BL128" s="17" t="s">
        <v>140</v>
      </c>
      <c r="BM128" s="143" t="s">
        <v>91</v>
      </c>
    </row>
    <row r="129" spans="2:65" s="1" customFormat="1" ht="37.9" customHeight="1" x14ac:dyDescent="0.2">
      <c r="B129" s="132"/>
      <c r="C129" s="133" t="s">
        <v>172</v>
      </c>
      <c r="D129" s="133" t="s">
        <v>135</v>
      </c>
      <c r="E129" s="134" t="s">
        <v>896</v>
      </c>
      <c r="F129" s="135" t="s">
        <v>897</v>
      </c>
      <c r="G129" s="136" t="s">
        <v>885</v>
      </c>
      <c r="H129" s="137">
        <v>1</v>
      </c>
      <c r="I129" s="138">
        <v>0</v>
      </c>
      <c r="J129" s="138">
        <f t="shared" si="0"/>
        <v>0</v>
      </c>
      <c r="K129" s="135" t="s">
        <v>1</v>
      </c>
      <c r="L129" s="29"/>
      <c r="M129" s="139" t="s">
        <v>1</v>
      </c>
      <c r="N129" s="140" t="s">
        <v>41</v>
      </c>
      <c r="O129" s="141">
        <v>0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140</v>
      </c>
      <c r="AT129" s="143" t="s">
        <v>135</v>
      </c>
      <c r="AU129" s="143" t="s">
        <v>83</v>
      </c>
      <c r="AY129" s="17" t="s">
        <v>133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83</v>
      </c>
      <c r="BK129" s="144">
        <f t="shared" si="9"/>
        <v>0</v>
      </c>
      <c r="BL129" s="17" t="s">
        <v>140</v>
      </c>
      <c r="BM129" s="143" t="s">
        <v>207</v>
      </c>
    </row>
    <row r="130" spans="2:65" s="1" customFormat="1" ht="62.65" customHeight="1" x14ac:dyDescent="0.2">
      <c r="B130" s="132"/>
      <c r="C130" s="133" t="s">
        <v>179</v>
      </c>
      <c r="D130" s="133" t="s">
        <v>135</v>
      </c>
      <c r="E130" s="134" t="s">
        <v>898</v>
      </c>
      <c r="F130" s="135" t="s">
        <v>899</v>
      </c>
      <c r="G130" s="136" t="s">
        <v>885</v>
      </c>
      <c r="H130" s="137">
        <v>1</v>
      </c>
      <c r="I130" s="138">
        <v>0</v>
      </c>
      <c r="J130" s="138">
        <f t="shared" si="0"/>
        <v>0</v>
      </c>
      <c r="K130" s="135" t="s">
        <v>1</v>
      </c>
      <c r="L130" s="29"/>
      <c r="M130" s="139" t="s">
        <v>1</v>
      </c>
      <c r="N130" s="140" t="s">
        <v>41</v>
      </c>
      <c r="O130" s="141">
        <v>0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140</v>
      </c>
      <c r="AT130" s="143" t="s">
        <v>135</v>
      </c>
      <c r="AU130" s="143" t="s">
        <v>83</v>
      </c>
      <c r="AY130" s="17" t="s">
        <v>133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83</v>
      </c>
      <c r="BK130" s="144">
        <f t="shared" si="9"/>
        <v>0</v>
      </c>
      <c r="BL130" s="17" t="s">
        <v>140</v>
      </c>
      <c r="BM130" s="143" t="s">
        <v>218</v>
      </c>
    </row>
    <row r="131" spans="2:65" s="1" customFormat="1" ht="44.25" customHeight="1" x14ac:dyDescent="0.2">
      <c r="B131" s="132"/>
      <c r="C131" s="133" t="s">
        <v>183</v>
      </c>
      <c r="D131" s="133" t="s">
        <v>135</v>
      </c>
      <c r="E131" s="134" t="s">
        <v>900</v>
      </c>
      <c r="F131" s="135" t="s">
        <v>901</v>
      </c>
      <c r="G131" s="136" t="s">
        <v>885</v>
      </c>
      <c r="H131" s="137">
        <v>1</v>
      </c>
      <c r="I131" s="138">
        <v>0</v>
      </c>
      <c r="J131" s="138">
        <f t="shared" si="0"/>
        <v>0</v>
      </c>
      <c r="K131" s="135" t="s">
        <v>1</v>
      </c>
      <c r="L131" s="29"/>
      <c r="M131" s="139" t="s">
        <v>1</v>
      </c>
      <c r="N131" s="140" t="s">
        <v>41</v>
      </c>
      <c r="O131" s="141">
        <v>0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140</v>
      </c>
      <c r="AT131" s="143" t="s">
        <v>135</v>
      </c>
      <c r="AU131" s="143" t="s">
        <v>83</v>
      </c>
      <c r="AY131" s="17" t="s">
        <v>133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83</v>
      </c>
      <c r="BK131" s="144">
        <f t="shared" si="9"/>
        <v>0</v>
      </c>
      <c r="BL131" s="17" t="s">
        <v>140</v>
      </c>
      <c r="BM131" s="143" t="s">
        <v>230</v>
      </c>
    </row>
    <row r="132" spans="2:65" s="1" customFormat="1" ht="37.9" customHeight="1" x14ac:dyDescent="0.2">
      <c r="B132" s="132"/>
      <c r="C132" s="133" t="s">
        <v>187</v>
      </c>
      <c r="D132" s="133" t="s">
        <v>135</v>
      </c>
      <c r="E132" s="134" t="s">
        <v>902</v>
      </c>
      <c r="F132" s="135" t="s">
        <v>903</v>
      </c>
      <c r="G132" s="136" t="s">
        <v>885</v>
      </c>
      <c r="H132" s="137">
        <v>1</v>
      </c>
      <c r="I132" s="138">
        <v>0</v>
      </c>
      <c r="J132" s="138">
        <f t="shared" si="0"/>
        <v>0</v>
      </c>
      <c r="K132" s="135" t="s">
        <v>1</v>
      </c>
      <c r="L132" s="29"/>
      <c r="M132" s="139" t="s">
        <v>1</v>
      </c>
      <c r="N132" s="140" t="s">
        <v>41</v>
      </c>
      <c r="O132" s="141">
        <v>0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140</v>
      </c>
      <c r="AT132" s="143" t="s">
        <v>135</v>
      </c>
      <c r="AU132" s="143" t="s">
        <v>83</v>
      </c>
      <c r="AY132" s="17" t="s">
        <v>133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83</v>
      </c>
      <c r="BK132" s="144">
        <f t="shared" si="9"/>
        <v>0</v>
      </c>
      <c r="BL132" s="17" t="s">
        <v>140</v>
      </c>
      <c r="BM132" s="143" t="s">
        <v>258</v>
      </c>
    </row>
    <row r="133" spans="2:65" s="1" customFormat="1" ht="62.65" customHeight="1" x14ac:dyDescent="0.2">
      <c r="B133" s="132"/>
      <c r="C133" s="133" t="s">
        <v>193</v>
      </c>
      <c r="D133" s="133" t="s">
        <v>135</v>
      </c>
      <c r="E133" s="134" t="s">
        <v>904</v>
      </c>
      <c r="F133" s="135" t="s">
        <v>905</v>
      </c>
      <c r="G133" s="136" t="s">
        <v>885</v>
      </c>
      <c r="H133" s="137">
        <v>1</v>
      </c>
      <c r="I133" s="138">
        <v>0</v>
      </c>
      <c r="J133" s="138">
        <f t="shared" si="0"/>
        <v>0</v>
      </c>
      <c r="K133" s="135" t="s">
        <v>1</v>
      </c>
      <c r="L133" s="29"/>
      <c r="M133" s="139" t="s">
        <v>1</v>
      </c>
      <c r="N133" s="140" t="s">
        <v>41</v>
      </c>
      <c r="O133" s="141">
        <v>0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140</v>
      </c>
      <c r="AT133" s="143" t="s">
        <v>135</v>
      </c>
      <c r="AU133" s="143" t="s">
        <v>83</v>
      </c>
      <c r="AY133" s="17" t="s">
        <v>133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83</v>
      </c>
      <c r="BK133" s="144">
        <f t="shared" si="9"/>
        <v>0</v>
      </c>
      <c r="BL133" s="17" t="s">
        <v>140</v>
      </c>
      <c r="BM133" s="143" t="s">
        <v>267</v>
      </c>
    </row>
    <row r="134" spans="2:65" s="1" customFormat="1" ht="37.9" customHeight="1" x14ac:dyDescent="0.2">
      <c r="B134" s="132"/>
      <c r="C134" s="133" t="s">
        <v>91</v>
      </c>
      <c r="D134" s="133" t="s">
        <v>135</v>
      </c>
      <c r="E134" s="134" t="s">
        <v>906</v>
      </c>
      <c r="F134" s="135" t="s">
        <v>907</v>
      </c>
      <c r="G134" s="136" t="s">
        <v>885</v>
      </c>
      <c r="H134" s="137">
        <v>1</v>
      </c>
      <c r="I134" s="138">
        <v>0</v>
      </c>
      <c r="J134" s="138">
        <f t="shared" si="0"/>
        <v>0</v>
      </c>
      <c r="K134" s="135" t="s">
        <v>1</v>
      </c>
      <c r="L134" s="29"/>
      <c r="M134" s="139" t="s">
        <v>1</v>
      </c>
      <c r="N134" s="140" t="s">
        <v>41</v>
      </c>
      <c r="O134" s="141">
        <v>0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140</v>
      </c>
      <c r="AT134" s="143" t="s">
        <v>135</v>
      </c>
      <c r="AU134" s="143" t="s">
        <v>83</v>
      </c>
      <c r="AY134" s="17" t="s">
        <v>133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83</v>
      </c>
      <c r="BK134" s="144">
        <f t="shared" si="9"/>
        <v>0</v>
      </c>
      <c r="BL134" s="17" t="s">
        <v>140</v>
      </c>
      <c r="BM134" s="143" t="s">
        <v>276</v>
      </c>
    </row>
    <row r="135" spans="2:65" s="1" customFormat="1" ht="21.75" customHeight="1" x14ac:dyDescent="0.2">
      <c r="B135" s="132"/>
      <c r="C135" s="133" t="s">
        <v>202</v>
      </c>
      <c r="D135" s="133" t="s">
        <v>135</v>
      </c>
      <c r="E135" s="134" t="s">
        <v>908</v>
      </c>
      <c r="F135" s="135" t="s">
        <v>909</v>
      </c>
      <c r="G135" s="136" t="s">
        <v>910</v>
      </c>
      <c r="H135" s="137">
        <v>2</v>
      </c>
      <c r="I135" s="138">
        <v>0</v>
      </c>
      <c r="J135" s="138">
        <f t="shared" si="0"/>
        <v>0</v>
      </c>
      <c r="K135" s="135" t="s">
        <v>1</v>
      </c>
      <c r="L135" s="29"/>
      <c r="M135" s="139" t="s">
        <v>1</v>
      </c>
      <c r="N135" s="140" t="s">
        <v>41</v>
      </c>
      <c r="O135" s="141">
        <v>0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140</v>
      </c>
      <c r="AT135" s="143" t="s">
        <v>135</v>
      </c>
      <c r="AU135" s="143" t="s">
        <v>83</v>
      </c>
      <c r="AY135" s="17" t="s">
        <v>133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83</v>
      </c>
      <c r="BK135" s="144">
        <f t="shared" si="9"/>
        <v>0</v>
      </c>
      <c r="BL135" s="17" t="s">
        <v>140</v>
      </c>
      <c r="BM135" s="143" t="s">
        <v>286</v>
      </c>
    </row>
    <row r="136" spans="2:65" s="1" customFormat="1" ht="21.75" customHeight="1" x14ac:dyDescent="0.2">
      <c r="B136" s="132"/>
      <c r="C136" s="133" t="s">
        <v>207</v>
      </c>
      <c r="D136" s="133" t="s">
        <v>135</v>
      </c>
      <c r="E136" s="134" t="s">
        <v>911</v>
      </c>
      <c r="F136" s="135" t="s">
        <v>912</v>
      </c>
      <c r="G136" s="136" t="s">
        <v>885</v>
      </c>
      <c r="H136" s="137">
        <v>1</v>
      </c>
      <c r="I136" s="138">
        <v>0</v>
      </c>
      <c r="J136" s="138">
        <f t="shared" si="0"/>
        <v>0</v>
      </c>
      <c r="K136" s="135" t="s">
        <v>1</v>
      </c>
      <c r="L136" s="29"/>
      <c r="M136" s="139" t="s">
        <v>1</v>
      </c>
      <c r="N136" s="140" t="s">
        <v>41</v>
      </c>
      <c r="O136" s="141">
        <v>0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140</v>
      </c>
      <c r="AT136" s="143" t="s">
        <v>135</v>
      </c>
      <c r="AU136" s="143" t="s">
        <v>83</v>
      </c>
      <c r="AY136" s="17" t="s">
        <v>133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83</v>
      </c>
      <c r="BK136" s="144">
        <f t="shared" si="9"/>
        <v>0</v>
      </c>
      <c r="BL136" s="17" t="s">
        <v>140</v>
      </c>
      <c r="BM136" s="143" t="s">
        <v>314</v>
      </c>
    </row>
    <row r="137" spans="2:65" s="1" customFormat="1" ht="16.5" customHeight="1" x14ac:dyDescent="0.2">
      <c r="B137" s="132"/>
      <c r="C137" s="133" t="s">
        <v>8</v>
      </c>
      <c r="D137" s="133" t="s">
        <v>135</v>
      </c>
      <c r="E137" s="134" t="s">
        <v>913</v>
      </c>
      <c r="F137" s="135" t="s">
        <v>914</v>
      </c>
      <c r="G137" s="136" t="s">
        <v>885</v>
      </c>
      <c r="H137" s="137">
        <v>1</v>
      </c>
      <c r="I137" s="138">
        <v>0</v>
      </c>
      <c r="J137" s="138">
        <f t="shared" si="0"/>
        <v>0</v>
      </c>
      <c r="K137" s="135" t="s">
        <v>1</v>
      </c>
      <c r="L137" s="29"/>
      <c r="M137" s="139" t="s">
        <v>1</v>
      </c>
      <c r="N137" s="140" t="s">
        <v>41</v>
      </c>
      <c r="O137" s="141">
        <v>0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140</v>
      </c>
      <c r="AT137" s="143" t="s">
        <v>135</v>
      </c>
      <c r="AU137" s="143" t="s">
        <v>83</v>
      </c>
      <c r="AY137" s="17" t="s">
        <v>133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83</v>
      </c>
      <c r="BK137" s="144">
        <f t="shared" si="9"/>
        <v>0</v>
      </c>
      <c r="BL137" s="17" t="s">
        <v>140</v>
      </c>
      <c r="BM137" s="143" t="s">
        <v>332</v>
      </c>
    </row>
    <row r="138" spans="2:65" s="1" customFormat="1" ht="37.9" customHeight="1" x14ac:dyDescent="0.2">
      <c r="B138" s="132"/>
      <c r="C138" s="133" t="s">
        <v>218</v>
      </c>
      <c r="D138" s="133" t="s">
        <v>135</v>
      </c>
      <c r="E138" s="134" t="s">
        <v>915</v>
      </c>
      <c r="F138" s="135" t="s">
        <v>916</v>
      </c>
      <c r="G138" s="136" t="s">
        <v>885</v>
      </c>
      <c r="H138" s="137">
        <v>1</v>
      </c>
      <c r="I138" s="138">
        <v>0</v>
      </c>
      <c r="J138" s="138">
        <f t="shared" si="0"/>
        <v>0</v>
      </c>
      <c r="K138" s="135" t="s">
        <v>1</v>
      </c>
      <c r="L138" s="29"/>
      <c r="M138" s="139" t="s">
        <v>1</v>
      </c>
      <c r="N138" s="140" t="s">
        <v>41</v>
      </c>
      <c r="O138" s="141">
        <v>0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140</v>
      </c>
      <c r="AT138" s="143" t="s">
        <v>135</v>
      </c>
      <c r="AU138" s="143" t="s">
        <v>83</v>
      </c>
      <c r="AY138" s="17" t="s">
        <v>133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83</v>
      </c>
      <c r="BK138" s="144">
        <f t="shared" si="9"/>
        <v>0</v>
      </c>
      <c r="BL138" s="17" t="s">
        <v>140</v>
      </c>
      <c r="BM138" s="143" t="s">
        <v>344</v>
      </c>
    </row>
    <row r="139" spans="2:65" s="1" customFormat="1" ht="16.5" customHeight="1" x14ac:dyDescent="0.2">
      <c r="B139" s="132"/>
      <c r="C139" s="133" t="s">
        <v>223</v>
      </c>
      <c r="D139" s="133" t="s">
        <v>135</v>
      </c>
      <c r="E139" s="134" t="s">
        <v>917</v>
      </c>
      <c r="F139" s="135" t="s">
        <v>918</v>
      </c>
      <c r="G139" s="136" t="s">
        <v>885</v>
      </c>
      <c r="H139" s="137">
        <v>5</v>
      </c>
      <c r="I139" s="138">
        <v>0</v>
      </c>
      <c r="J139" s="138">
        <f t="shared" si="0"/>
        <v>0</v>
      </c>
      <c r="K139" s="135" t="s">
        <v>1</v>
      </c>
      <c r="L139" s="29"/>
      <c r="M139" s="139" t="s">
        <v>1</v>
      </c>
      <c r="N139" s="140" t="s">
        <v>41</v>
      </c>
      <c r="O139" s="141">
        <v>0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140</v>
      </c>
      <c r="AT139" s="143" t="s">
        <v>135</v>
      </c>
      <c r="AU139" s="143" t="s">
        <v>83</v>
      </c>
      <c r="AY139" s="17" t="s">
        <v>133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83</v>
      </c>
      <c r="BK139" s="144">
        <f t="shared" si="9"/>
        <v>0</v>
      </c>
      <c r="BL139" s="17" t="s">
        <v>140</v>
      </c>
      <c r="BM139" s="143" t="s">
        <v>353</v>
      </c>
    </row>
    <row r="140" spans="2:65" s="1" customFormat="1" ht="28.5" customHeight="1" x14ac:dyDescent="0.2">
      <c r="B140" s="132"/>
      <c r="C140" s="133">
        <v>18</v>
      </c>
      <c r="D140" s="133" t="s">
        <v>135</v>
      </c>
      <c r="E140" s="134" t="s">
        <v>935</v>
      </c>
      <c r="F140" s="135" t="s">
        <v>937</v>
      </c>
      <c r="G140" s="136" t="s">
        <v>885</v>
      </c>
      <c r="H140" s="137">
        <v>1</v>
      </c>
      <c r="I140" s="138">
        <v>0</v>
      </c>
      <c r="J140" s="138">
        <f t="shared" si="0"/>
        <v>0</v>
      </c>
      <c r="K140" s="135"/>
      <c r="L140" s="29"/>
      <c r="M140" s="139"/>
      <c r="N140" s="140"/>
      <c r="O140" s="141"/>
      <c r="P140" s="141"/>
      <c r="Q140" s="141"/>
      <c r="R140" s="141"/>
      <c r="S140" s="141"/>
      <c r="T140" s="142"/>
      <c r="AR140" s="143"/>
      <c r="AT140" s="143"/>
      <c r="AU140" s="143"/>
      <c r="AY140" s="17"/>
      <c r="BE140" s="144"/>
      <c r="BF140" s="144"/>
      <c r="BG140" s="144"/>
      <c r="BH140" s="144"/>
      <c r="BI140" s="144"/>
      <c r="BJ140" s="17"/>
      <c r="BK140" s="144">
        <f t="shared" si="9"/>
        <v>0</v>
      </c>
      <c r="BL140" s="17"/>
      <c r="BM140" s="143"/>
    </row>
    <row r="141" spans="2:65" s="1" customFormat="1" ht="37.9" customHeight="1" x14ac:dyDescent="0.2">
      <c r="B141" s="132"/>
      <c r="C141" s="133">
        <v>19</v>
      </c>
      <c r="D141" s="133" t="s">
        <v>135</v>
      </c>
      <c r="E141" s="134" t="s">
        <v>936</v>
      </c>
      <c r="F141" s="135" t="s">
        <v>919</v>
      </c>
      <c r="G141" s="136" t="s">
        <v>885</v>
      </c>
      <c r="H141" s="137">
        <v>1</v>
      </c>
      <c r="I141" s="138">
        <v>0</v>
      </c>
      <c r="J141" s="138">
        <f t="shared" si="0"/>
        <v>0</v>
      </c>
      <c r="K141" s="135" t="s">
        <v>1</v>
      </c>
      <c r="L141" s="29"/>
      <c r="M141" s="139" t="s">
        <v>1</v>
      </c>
      <c r="N141" s="140" t="s">
        <v>41</v>
      </c>
      <c r="O141" s="141">
        <v>0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140</v>
      </c>
      <c r="AT141" s="143" t="s">
        <v>135</v>
      </c>
      <c r="AU141" s="143" t="s">
        <v>83</v>
      </c>
      <c r="AY141" s="17" t="s">
        <v>133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83</v>
      </c>
      <c r="BK141" s="144">
        <f t="shared" si="9"/>
        <v>0</v>
      </c>
      <c r="BL141" s="17" t="s">
        <v>140</v>
      </c>
      <c r="BM141" s="143" t="s">
        <v>374</v>
      </c>
    </row>
    <row r="142" spans="2:65" s="1" customFormat="1" ht="37.9" customHeight="1" x14ac:dyDescent="0.2">
      <c r="B142" s="132"/>
      <c r="C142" s="133">
        <v>20</v>
      </c>
      <c r="D142" s="133" t="s">
        <v>135</v>
      </c>
      <c r="E142" s="134" t="s">
        <v>938</v>
      </c>
      <c r="F142" s="135" t="s">
        <v>939</v>
      </c>
      <c r="G142" s="136" t="s">
        <v>885</v>
      </c>
      <c r="H142" s="137">
        <v>1</v>
      </c>
      <c r="I142" s="138">
        <v>0</v>
      </c>
      <c r="J142" s="138">
        <f t="shared" si="0"/>
        <v>0</v>
      </c>
      <c r="K142" s="135"/>
      <c r="L142" s="29"/>
      <c r="M142" s="139"/>
      <c r="N142" s="140"/>
      <c r="O142" s="141"/>
      <c r="P142" s="141"/>
      <c r="Q142" s="141"/>
      <c r="R142" s="141"/>
      <c r="S142" s="141"/>
      <c r="T142" s="142"/>
      <c r="AR142" s="143"/>
      <c r="AT142" s="143"/>
      <c r="AU142" s="143"/>
      <c r="AY142" s="17"/>
      <c r="BE142" s="144"/>
      <c r="BF142" s="144"/>
      <c r="BG142" s="144"/>
      <c r="BH142" s="144"/>
      <c r="BI142" s="144"/>
      <c r="BJ142" s="17"/>
      <c r="BK142" s="144">
        <f t="shared" si="9"/>
        <v>0</v>
      </c>
      <c r="BL142" s="17"/>
      <c r="BM142" s="143"/>
    </row>
    <row r="143" spans="2:65" s="1" customFormat="1" ht="16.5" customHeight="1" x14ac:dyDescent="0.2">
      <c r="B143" s="132"/>
      <c r="C143" s="133">
        <v>22</v>
      </c>
      <c r="D143" s="133" t="s">
        <v>135</v>
      </c>
      <c r="E143" s="134" t="s">
        <v>920</v>
      </c>
      <c r="F143" s="135" t="s">
        <v>921</v>
      </c>
      <c r="G143" s="136" t="s">
        <v>922</v>
      </c>
      <c r="H143" s="137">
        <v>1</v>
      </c>
      <c r="I143" s="138">
        <v>100000</v>
      </c>
      <c r="J143" s="138">
        <f t="shared" si="0"/>
        <v>100000</v>
      </c>
      <c r="K143" s="135" t="s">
        <v>1</v>
      </c>
      <c r="L143" s="29"/>
      <c r="M143" s="139" t="s">
        <v>1</v>
      </c>
      <c r="N143" s="140" t="s">
        <v>41</v>
      </c>
      <c r="O143" s="141">
        <v>0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923</v>
      </c>
      <c r="AT143" s="143" t="s">
        <v>135</v>
      </c>
      <c r="AU143" s="143" t="s">
        <v>83</v>
      </c>
      <c r="AY143" s="17" t="s">
        <v>133</v>
      </c>
      <c r="BE143" s="144">
        <f t="shared" si="4"/>
        <v>100000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83</v>
      </c>
      <c r="BK143" s="144">
        <f t="shared" si="9"/>
        <v>100000</v>
      </c>
      <c r="BL143" s="17" t="s">
        <v>923</v>
      </c>
      <c r="BM143" s="143" t="s">
        <v>924</v>
      </c>
    </row>
    <row r="144" spans="2:65" s="1" customFormat="1" ht="16.5" customHeight="1" x14ac:dyDescent="0.2">
      <c r="B144" s="132"/>
      <c r="C144" s="133">
        <v>23</v>
      </c>
      <c r="D144" s="133" t="s">
        <v>135</v>
      </c>
      <c r="E144" s="134" t="s">
        <v>925</v>
      </c>
      <c r="F144" s="135" t="s">
        <v>926</v>
      </c>
      <c r="G144" s="136" t="s">
        <v>910</v>
      </c>
      <c r="H144" s="137">
        <v>2</v>
      </c>
      <c r="I144" s="138">
        <v>0</v>
      </c>
      <c r="J144" s="138">
        <f t="shared" si="0"/>
        <v>0</v>
      </c>
      <c r="K144" s="135" t="s">
        <v>1</v>
      </c>
      <c r="L144" s="29"/>
      <c r="M144" s="139" t="s">
        <v>1</v>
      </c>
      <c r="N144" s="140" t="s">
        <v>41</v>
      </c>
      <c r="O144" s="141">
        <v>0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923</v>
      </c>
      <c r="AT144" s="143" t="s">
        <v>135</v>
      </c>
      <c r="AU144" s="143" t="s">
        <v>83</v>
      </c>
      <c r="AY144" s="17" t="s">
        <v>133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83</v>
      </c>
      <c r="BK144" s="144">
        <f t="shared" si="9"/>
        <v>0</v>
      </c>
      <c r="BL144" s="17" t="s">
        <v>923</v>
      </c>
      <c r="BM144" s="143" t="s">
        <v>927</v>
      </c>
    </row>
    <row r="145" spans="2:65" s="12" customFormat="1" x14ac:dyDescent="0.2">
      <c r="B145" s="145"/>
      <c r="D145" s="146" t="s">
        <v>142</v>
      </c>
      <c r="E145" s="147" t="s">
        <v>1</v>
      </c>
      <c r="F145" s="148" t="s">
        <v>928</v>
      </c>
      <c r="H145" s="147" t="s">
        <v>1</v>
      </c>
      <c r="L145" s="145"/>
      <c r="M145" s="149"/>
      <c r="T145" s="150"/>
      <c r="AT145" s="147" t="s">
        <v>142</v>
      </c>
      <c r="AU145" s="147" t="s">
        <v>83</v>
      </c>
      <c r="AV145" s="12" t="s">
        <v>83</v>
      </c>
      <c r="AW145" s="12" t="s">
        <v>31</v>
      </c>
      <c r="AX145" s="12" t="s">
        <v>76</v>
      </c>
      <c r="AY145" s="147" t="s">
        <v>133</v>
      </c>
    </row>
    <row r="146" spans="2:65" s="13" customFormat="1" x14ac:dyDescent="0.2">
      <c r="B146" s="151"/>
      <c r="D146" s="146" t="s">
        <v>142</v>
      </c>
      <c r="E146" s="152" t="s">
        <v>1</v>
      </c>
      <c r="F146" s="153" t="s">
        <v>85</v>
      </c>
      <c r="H146" s="154">
        <v>2</v>
      </c>
      <c r="L146" s="151"/>
      <c r="M146" s="155"/>
      <c r="T146" s="156"/>
      <c r="AT146" s="152" t="s">
        <v>142</v>
      </c>
      <c r="AU146" s="152" t="s">
        <v>83</v>
      </c>
      <c r="AV146" s="13" t="s">
        <v>85</v>
      </c>
      <c r="AW146" s="13" t="s">
        <v>31</v>
      </c>
      <c r="AX146" s="13" t="s">
        <v>83</v>
      </c>
      <c r="AY146" s="152" t="s">
        <v>133</v>
      </c>
    </row>
    <row r="147" spans="2:65" s="1" customFormat="1" ht="16.5" customHeight="1" x14ac:dyDescent="0.2">
      <c r="B147" s="132"/>
      <c r="C147" s="133">
        <v>24</v>
      </c>
      <c r="D147" s="133" t="s">
        <v>135</v>
      </c>
      <c r="E147" s="134" t="s">
        <v>929</v>
      </c>
      <c r="F147" s="135" t="s">
        <v>930</v>
      </c>
      <c r="G147" s="136" t="s">
        <v>922</v>
      </c>
      <c r="H147" s="137">
        <v>2</v>
      </c>
      <c r="I147" s="138">
        <v>0</v>
      </c>
      <c r="J147" s="138">
        <f>ROUND(I147*H147,2)</f>
        <v>0</v>
      </c>
      <c r="K147" s="135" t="s">
        <v>1</v>
      </c>
      <c r="L147" s="29"/>
      <c r="M147" s="139" t="s">
        <v>1</v>
      </c>
      <c r="N147" s="140" t="s">
        <v>41</v>
      </c>
      <c r="O147" s="141">
        <v>0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923</v>
      </c>
      <c r="AT147" s="143" t="s">
        <v>135</v>
      </c>
      <c r="AU147" s="143" t="s">
        <v>83</v>
      </c>
      <c r="AY147" s="17" t="s">
        <v>133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83</v>
      </c>
      <c r="BK147" s="144">
        <f>ROUND(I147*H147,2)</f>
        <v>0</v>
      </c>
      <c r="BL147" s="17" t="s">
        <v>923</v>
      </c>
      <c r="BM147" s="143" t="s">
        <v>931</v>
      </c>
    </row>
    <row r="148" spans="2:65" s="12" customFormat="1" x14ac:dyDescent="0.2">
      <c r="B148" s="145"/>
      <c r="D148" s="146" t="s">
        <v>142</v>
      </c>
      <c r="E148" s="147" t="s">
        <v>1</v>
      </c>
      <c r="F148" s="148" t="s">
        <v>932</v>
      </c>
      <c r="H148" s="147" t="s">
        <v>1</v>
      </c>
      <c r="L148" s="145"/>
      <c r="M148" s="149"/>
      <c r="T148" s="150"/>
      <c r="AT148" s="147" t="s">
        <v>142</v>
      </c>
      <c r="AU148" s="147" t="s">
        <v>83</v>
      </c>
      <c r="AV148" s="12" t="s">
        <v>83</v>
      </c>
      <c r="AW148" s="12" t="s">
        <v>31</v>
      </c>
      <c r="AX148" s="12" t="s">
        <v>76</v>
      </c>
      <c r="AY148" s="147" t="s">
        <v>133</v>
      </c>
    </row>
    <row r="149" spans="2:65" s="12" customFormat="1" ht="22.5" x14ac:dyDescent="0.2">
      <c r="B149" s="145"/>
      <c r="D149" s="146" t="s">
        <v>142</v>
      </c>
      <c r="E149" s="147" t="s">
        <v>1</v>
      </c>
      <c r="F149" s="148" t="s">
        <v>933</v>
      </c>
      <c r="H149" s="147" t="s">
        <v>1</v>
      </c>
      <c r="L149" s="145"/>
      <c r="M149" s="149"/>
      <c r="T149" s="150"/>
      <c r="AT149" s="147" t="s">
        <v>142</v>
      </c>
      <c r="AU149" s="147" t="s">
        <v>83</v>
      </c>
      <c r="AV149" s="12" t="s">
        <v>83</v>
      </c>
      <c r="AW149" s="12" t="s">
        <v>31</v>
      </c>
      <c r="AX149" s="12" t="s">
        <v>76</v>
      </c>
      <c r="AY149" s="147" t="s">
        <v>133</v>
      </c>
    </row>
    <row r="150" spans="2:65" s="12" customFormat="1" x14ac:dyDescent="0.2">
      <c r="B150" s="145"/>
      <c r="D150" s="146" t="s">
        <v>142</v>
      </c>
      <c r="E150" s="147" t="s">
        <v>1</v>
      </c>
      <c r="F150" s="148" t="s">
        <v>934</v>
      </c>
      <c r="H150" s="147" t="s">
        <v>1</v>
      </c>
      <c r="L150" s="145"/>
      <c r="M150" s="149"/>
      <c r="T150" s="150"/>
      <c r="AT150" s="147" t="s">
        <v>142</v>
      </c>
      <c r="AU150" s="147" t="s">
        <v>83</v>
      </c>
      <c r="AV150" s="12" t="s">
        <v>83</v>
      </c>
      <c r="AW150" s="12" t="s">
        <v>31</v>
      </c>
      <c r="AX150" s="12" t="s">
        <v>76</v>
      </c>
      <c r="AY150" s="147" t="s">
        <v>133</v>
      </c>
    </row>
    <row r="151" spans="2:65" s="13" customFormat="1" x14ac:dyDescent="0.2">
      <c r="B151" s="151"/>
      <c r="D151" s="146" t="s">
        <v>142</v>
      </c>
      <c r="E151" s="152" t="s">
        <v>1</v>
      </c>
      <c r="F151" s="153" t="s">
        <v>85</v>
      </c>
      <c r="H151" s="154">
        <v>2</v>
      </c>
      <c r="L151" s="151"/>
      <c r="M151" s="184"/>
      <c r="N151" s="185"/>
      <c r="O151" s="185"/>
      <c r="P151" s="185"/>
      <c r="Q151" s="185"/>
      <c r="R151" s="185"/>
      <c r="S151" s="185"/>
      <c r="T151" s="186"/>
      <c r="AT151" s="152" t="s">
        <v>142</v>
      </c>
      <c r="AU151" s="152" t="s">
        <v>83</v>
      </c>
      <c r="AV151" s="13" t="s">
        <v>85</v>
      </c>
      <c r="AW151" s="13" t="s">
        <v>31</v>
      </c>
      <c r="AX151" s="13" t="s">
        <v>83</v>
      </c>
      <c r="AY151" s="152" t="s">
        <v>133</v>
      </c>
    </row>
    <row r="152" spans="2:65" s="1" customFormat="1" ht="6.95" customHeight="1" x14ac:dyDescent="0.2">
      <c r="B152" s="41"/>
      <c r="C152" s="42"/>
      <c r="D152" s="42"/>
      <c r="E152" s="42"/>
      <c r="F152" s="42"/>
      <c r="G152" s="42"/>
      <c r="H152" s="42"/>
      <c r="I152" s="42"/>
      <c r="J152" s="42"/>
      <c r="K152" s="42"/>
      <c r="L152" s="29"/>
    </row>
  </sheetData>
  <autoFilter ref="C120:K151" xr:uid="{00000000-0009-0000-0000-000002000000}"/>
  <mergeCells count="11">
    <mergeCell ref="E113:H113"/>
    <mergeCell ref="E7:H7"/>
    <mergeCell ref="E9:H9"/>
    <mergeCell ref="E11:H11"/>
    <mergeCell ref="E29:H29"/>
    <mergeCell ref="E85:H85"/>
    <mergeCell ref="L2:V2"/>
    <mergeCell ref="E87:H87"/>
    <mergeCell ref="E89:H89"/>
    <mergeCell ref="E109:H109"/>
    <mergeCell ref="E111:H11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cdc24351bf93c3f41c6970bb1556fe8a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bf15efe322e821752773c0858c61ec09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CA9180E7-2A88-4C6C-85E0-53EBBA66C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be0eae-e4a4-448a-b746-94b7cd981dcf"/>
    <ds:schemaRef ds:uri="e2a5b259-e768-42ee-9a61-b740d00629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3F781-A3FA-4FE4-9DCB-4DA0AB522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27D134-9C37-4F39-9CA9-FF7F8E302396}">
  <ds:schemaRefs>
    <ds:schemaRef ds:uri="http://schemas.microsoft.com/office/2006/metadata/properties"/>
    <ds:schemaRef ds:uri="http://schemas.microsoft.com/office/infopath/2007/PartnerControls"/>
    <ds:schemaRef ds:uri="c8be0eae-e4a4-448a-b746-94b7cd981dcf"/>
    <ds:schemaRef ds:uri="e2a5b259-e768-42ee-9a61-b740d00629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SO 03 - Shybka vodovodu U...</vt:lpstr>
      <vt:lpstr>12 - Vedlejší a ostatní n...</vt:lpstr>
      <vt:lpstr>'12 - Vedlejší a ostatní n...'!Názvy_tisku</vt:lpstr>
      <vt:lpstr>'Rekapitulace stavby'!Názvy_tisku</vt:lpstr>
      <vt:lpstr>'SO 03 - Shybka vodovodu U...'!Názvy_tisku</vt:lpstr>
      <vt:lpstr>'12 - Vedlejší a ostatní n...'!Oblast_tisku</vt:lpstr>
      <vt:lpstr>'Rekapitulace stavby'!Oblast_tisku</vt:lpstr>
      <vt:lpstr>'SO 03 - Shybka vodovodu U...'!Oblast_tisku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Barta</dc:creator>
  <cp:lastModifiedBy>Vojtěch Regál</cp:lastModifiedBy>
  <cp:lastPrinted>2025-03-31T08:55:14Z</cp:lastPrinted>
  <dcterms:created xsi:type="dcterms:W3CDTF">2025-03-30T21:01:56Z</dcterms:created>
  <dcterms:modified xsi:type="dcterms:W3CDTF">2025-03-31T14:30:43Z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